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lund\Desktop\"/>
    </mc:Choice>
  </mc:AlternateContent>
  <bookViews>
    <workbookView xWindow="0" yWindow="0" windowWidth="19200" windowHeight="11460"/>
  </bookViews>
  <sheets>
    <sheet name="1. Dept Details" sheetId="9" r:id="rId1"/>
    <sheet name="2. TAs &amp; Readers" sheetId="8" r:id="rId2"/>
    <sheet name="3. Notes" sheetId="5" r:id="rId3"/>
    <sheet name="4. Summary - Course" sheetId="10" r:id="rId4"/>
    <sheet name="5. Summary - Funding" sheetId="12" r:id="rId5"/>
    <sheet name="6. Calculations" sheetId="11" r:id="rId6"/>
    <sheet name="_56F9DC9755BA473782653E2940F9" sheetId="2" state="veryHidden" r:id="rId7"/>
  </sheets>
  <definedNames>
    <definedName name="DeptName">'1. Dept Details'!$B$3</definedName>
    <definedName name="DropCourse">OFFSET(Courses[[#Headers],[DropdownCourse]],1,0,MATCH("zzzzz",Courses[DropdownCourse],1),1)</definedName>
    <definedName name="Dropdown">OFFSET(Courses[[#Headers],[Subject]],1,0,MATCH("zzzzz",Courses[Subject],1),1)</definedName>
    <definedName name="DropFund">Funding[Fund Name]</definedName>
    <definedName name="_xlnm.Print_Area" localSheetId="2">'3. Notes'!$A$1:$B$5</definedName>
    <definedName name="TARate">'2. TAs &amp; Readers'!$B$3</definedName>
  </definedNames>
  <calcPr calcId="162913"/>
</workbook>
</file>

<file path=xl/calcChain.xml><?xml version="1.0" encoding="utf-8"?>
<calcChain xmlns="http://schemas.openxmlformats.org/spreadsheetml/2006/main">
  <c r="K8" i="9" l="1"/>
  <c r="K9" i="9"/>
  <c r="K10" i="9"/>
  <c r="K11" i="9"/>
  <c r="K12" i="9"/>
  <c r="J12" i="9" s="1"/>
  <c r="J8" i="9" l="1"/>
  <c r="J11" i="9"/>
  <c r="J10" i="9"/>
  <c r="J9" i="9"/>
  <c r="I8" i="8"/>
  <c r="I12" i="8"/>
  <c r="I9" i="8"/>
  <c r="I10" i="8"/>
  <c r="I11" i="8"/>
  <c r="A2" i="12"/>
  <c r="A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4" i="10"/>
  <c r="A5" i="10"/>
  <c r="A6" i="10"/>
  <c r="A7" i="10"/>
  <c r="A8" i="10"/>
  <c r="A9" i="10"/>
  <c r="A10" i="10"/>
  <c r="B17" i="8"/>
  <c r="G8" i="8"/>
  <c r="G9" i="8"/>
  <c r="G10" i="8"/>
  <c r="G11" i="8"/>
  <c r="G12" i="8"/>
  <c r="A13" i="9" l="1"/>
  <c r="I13" i="8"/>
  <c r="F1" i="8" s="1"/>
  <c r="E16" i="8"/>
  <c r="H10" i="8"/>
  <c r="H8" i="8"/>
  <c r="H9" i="8"/>
  <c r="H11" i="8"/>
  <c r="H12" i="8"/>
  <c r="H13" i="8" l="1"/>
  <c r="B13" i="8" l="1"/>
  <c r="A4" i="12" l="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B27" i="12" l="1"/>
  <c r="D27" i="12"/>
  <c r="B15" i="12"/>
  <c r="C15" i="12" s="1"/>
  <c r="D15" i="12"/>
  <c r="B30" i="12"/>
  <c r="C30" i="12" s="1"/>
  <c r="D30" i="12"/>
  <c r="B26" i="12"/>
  <c r="C26" i="12" s="1"/>
  <c r="D26" i="12"/>
  <c r="B22" i="12"/>
  <c r="C22" i="12" s="1"/>
  <c r="D22" i="12"/>
  <c r="B18" i="12"/>
  <c r="C18" i="12" s="1"/>
  <c r="D18" i="12"/>
  <c r="B14" i="12"/>
  <c r="C14" i="12" s="1"/>
  <c r="D14" i="12"/>
  <c r="B10" i="12"/>
  <c r="C10" i="12" s="1"/>
  <c r="D10" i="12"/>
  <c r="B6" i="12"/>
  <c r="C6" i="12" s="1"/>
  <c r="D6" i="12"/>
  <c r="B31" i="12"/>
  <c r="C31" i="12" s="1"/>
  <c r="D31" i="12"/>
  <c r="B19" i="12"/>
  <c r="C19" i="12" s="1"/>
  <c r="D19" i="12"/>
  <c r="B11" i="12"/>
  <c r="C11" i="12" s="1"/>
  <c r="D11" i="12"/>
  <c r="D33" i="12"/>
  <c r="B33" i="12"/>
  <c r="C33" i="12" s="1"/>
  <c r="D29" i="12"/>
  <c r="B29" i="12"/>
  <c r="C29" i="12" s="1"/>
  <c r="D25" i="12"/>
  <c r="B25" i="12"/>
  <c r="C25" i="12" s="1"/>
  <c r="D21" i="12"/>
  <c r="B21" i="12"/>
  <c r="C21" i="12" s="1"/>
  <c r="D17" i="12"/>
  <c r="B17" i="12"/>
  <c r="C17" i="12" s="1"/>
  <c r="D13" i="12"/>
  <c r="B13" i="12"/>
  <c r="C13" i="12" s="1"/>
  <c r="D9" i="12"/>
  <c r="B9" i="12"/>
  <c r="C9" i="12" s="1"/>
  <c r="D5" i="12"/>
  <c r="B5" i="12"/>
  <c r="C5" i="12" s="1"/>
  <c r="B23" i="12"/>
  <c r="C23" i="12" s="1"/>
  <c r="D23" i="12"/>
  <c r="B7" i="12"/>
  <c r="C7" i="12" s="1"/>
  <c r="D7" i="12"/>
  <c r="D32" i="12"/>
  <c r="B32" i="12"/>
  <c r="C32" i="12" s="1"/>
  <c r="D28" i="12"/>
  <c r="B28" i="12"/>
  <c r="C28" i="12" s="1"/>
  <c r="D24" i="12"/>
  <c r="B24" i="12"/>
  <c r="C24" i="12" s="1"/>
  <c r="D20" i="12"/>
  <c r="B20" i="12"/>
  <c r="C20" i="12" s="1"/>
  <c r="D16" i="12"/>
  <c r="B16" i="12"/>
  <c r="C16" i="12" s="1"/>
  <c r="D12" i="12"/>
  <c r="B12" i="12"/>
  <c r="C12" i="12" s="1"/>
  <c r="D8" i="12"/>
  <c r="B8" i="12"/>
  <c r="C8" i="12" s="1"/>
  <c r="D4" i="12"/>
  <c r="B4" i="12"/>
  <c r="C4" i="12" s="1"/>
  <c r="C27" i="12"/>
  <c r="E4" i="12" l="1"/>
  <c r="C34" i="12"/>
  <c r="E9" i="12" l="1"/>
  <c r="E7" i="12"/>
  <c r="E8" i="12"/>
  <c r="E10" i="12"/>
  <c r="E6" i="12"/>
  <c r="A2" i="5" l="1"/>
  <c r="A2" i="8"/>
  <c r="B33" i="10" l="1"/>
  <c r="C33" i="10" s="1"/>
  <c r="E5" i="12" l="1"/>
  <c r="B34" i="12"/>
  <c r="D12" i="10" l="1"/>
  <c r="B12" i="10"/>
  <c r="C12" i="10" s="1"/>
  <c r="B9" i="10"/>
  <c r="C9" i="10" s="1"/>
  <c r="D9" i="10"/>
  <c r="B5" i="10"/>
  <c r="C5" i="10" s="1"/>
  <c r="B15" i="10"/>
  <c r="C15" i="10" s="1"/>
  <c r="B19" i="10"/>
  <c r="C19" i="10" s="1"/>
  <c r="B23" i="10"/>
  <c r="C23" i="10" s="1"/>
  <c r="B27" i="10"/>
  <c r="C27" i="10" s="1"/>
  <c r="B31" i="10"/>
  <c r="C31" i="10" s="1"/>
  <c r="D8" i="10"/>
  <c r="B8" i="10"/>
  <c r="C8" i="10" s="1"/>
  <c r="D4" i="10"/>
  <c r="B4" i="10"/>
  <c r="C4" i="10" s="1"/>
  <c r="B16" i="10"/>
  <c r="C16" i="10" s="1"/>
  <c r="B20" i="10"/>
  <c r="C20" i="10" s="1"/>
  <c r="B24" i="10"/>
  <c r="C24" i="10" s="1"/>
  <c r="B28" i="10"/>
  <c r="C28" i="10" s="1"/>
  <c r="B32" i="10"/>
  <c r="C32" i="10" s="1"/>
  <c r="B11" i="10"/>
  <c r="C11" i="10" s="1"/>
  <c r="D11" i="10"/>
  <c r="B7" i="10"/>
  <c r="C7" i="10" s="1"/>
  <c r="D7" i="10"/>
  <c r="B13" i="10"/>
  <c r="C13" i="10" s="1"/>
  <c r="D13" i="10"/>
  <c r="B17" i="10"/>
  <c r="C17" i="10" s="1"/>
  <c r="B21" i="10"/>
  <c r="C21" i="10" s="1"/>
  <c r="B25" i="10"/>
  <c r="C25" i="10" s="1"/>
  <c r="B29" i="10"/>
  <c r="C29" i="10" s="1"/>
  <c r="B10" i="10"/>
  <c r="C10" i="10" s="1"/>
  <c r="D10" i="10"/>
  <c r="B6" i="10"/>
  <c r="C6" i="10" s="1"/>
  <c r="B14" i="10"/>
  <c r="C14" i="10" s="1"/>
  <c r="B18" i="10"/>
  <c r="C18" i="10" s="1"/>
  <c r="B22" i="10"/>
  <c r="C22" i="10" s="1"/>
  <c r="B26" i="10"/>
  <c r="C26" i="10" s="1"/>
  <c r="B30" i="10"/>
  <c r="C30" i="10" s="1"/>
  <c r="C34" i="10" l="1"/>
  <c r="E4" i="10"/>
  <c r="E12" i="10"/>
  <c r="E13" i="10"/>
  <c r="E11" i="10"/>
  <c r="E8" i="10"/>
  <c r="E7" i="10"/>
  <c r="E9" i="10"/>
  <c r="E10" i="10"/>
  <c r="B34" i="10"/>
  <c r="D15" i="10" l="1"/>
  <c r="E15" i="10" s="1"/>
  <c r="D17" i="10"/>
  <c r="E17" i="10" s="1"/>
  <c r="D20" i="10"/>
  <c r="E20" i="10" s="1"/>
  <c r="D18" i="10"/>
  <c r="E18" i="10" s="1"/>
  <c r="D23" i="10"/>
  <c r="E23" i="10" s="1"/>
  <c r="D21" i="10"/>
  <c r="E21" i="10" s="1"/>
  <c r="D19" i="10"/>
  <c r="E19" i="10" s="1"/>
  <c r="D22" i="10"/>
  <c r="E22" i="10" s="1"/>
  <c r="D16" i="10"/>
  <c r="E16" i="10" s="1"/>
  <c r="D14" i="10"/>
  <c r="E14" i="10" s="1"/>
  <c r="E33" i="12"/>
  <c r="E17" i="12"/>
  <c r="E20" i="12"/>
  <c r="E27" i="12"/>
  <c r="E11" i="12"/>
  <c r="E29" i="12"/>
  <c r="E32" i="12"/>
  <c r="E16" i="12"/>
  <c r="E23" i="12"/>
  <c r="E30" i="12"/>
  <c r="E14" i="12"/>
  <c r="E25" i="12"/>
  <c r="E28" i="12"/>
  <c r="E13" i="12"/>
  <c r="E19" i="12"/>
  <c r="E26" i="12"/>
  <c r="E21" i="12"/>
  <c r="E24" i="12"/>
  <c r="E12" i="12"/>
  <c r="E31" i="12"/>
  <c r="E15" i="12"/>
  <c r="E22" i="12"/>
  <c r="E18" i="12"/>
  <c r="D6" i="10"/>
  <c r="E6" i="10" s="1"/>
  <c r="D5" i="10"/>
  <c r="E5" i="10" s="1"/>
  <c r="D33" i="10"/>
  <c r="E33" i="10" s="1"/>
  <c r="D24" i="10"/>
  <c r="E24" i="10" s="1"/>
  <c r="D26" i="10"/>
  <c r="E26" i="10" s="1"/>
  <c r="D25" i="10"/>
  <c r="E25" i="10" s="1"/>
  <c r="D30" i="10"/>
  <c r="E30" i="10" s="1"/>
  <c r="D32" i="10"/>
  <c r="E32" i="10" s="1"/>
  <c r="D31" i="10"/>
  <c r="E31" i="10" s="1"/>
  <c r="D27" i="10"/>
  <c r="E27" i="10" s="1"/>
  <c r="D28" i="10"/>
  <c r="E28" i="10" s="1"/>
  <c r="D29" i="10"/>
  <c r="E29" i="10" s="1"/>
  <c r="D34" i="12" l="1"/>
  <c r="E34" i="10"/>
  <c r="D34" i="10"/>
  <c r="G13" i="8"/>
  <c r="E17" i="8"/>
  <c r="E34" i="12" l="1"/>
</calcChain>
</file>

<file path=xl/sharedStrings.xml><?xml version="1.0" encoding="utf-8"?>
<sst xmlns="http://schemas.openxmlformats.org/spreadsheetml/2006/main" count="77" uniqueCount="60">
  <si>
    <t>Department</t>
  </si>
  <si>
    <t>Timeframe</t>
  </si>
  <si>
    <t>Date prepared</t>
  </si>
  <si>
    <t>Prepared by</t>
  </si>
  <si>
    <t>Courses</t>
  </si>
  <si>
    <t>Credit Range</t>
  </si>
  <si>
    <t>Funding</t>
  </si>
  <si>
    <t>Fund Name</t>
  </si>
  <si>
    <t>Funding String</t>
  </si>
  <si>
    <t>Course Number &amp; Title</t>
  </si>
  <si>
    <t>Appt %</t>
  </si>
  <si>
    <t>Est. Salary</t>
  </si>
  <si>
    <t>Sem 1</t>
  </si>
  <si>
    <t>Sem 2</t>
  </si>
  <si>
    <t>Calculations</t>
  </si>
  <si>
    <t>Salary Calc</t>
  </si>
  <si>
    <t>Calculation</t>
  </si>
  <si>
    <t>Notes</t>
  </si>
  <si>
    <t>Base rate /2 * Appt %</t>
  </si>
  <si>
    <t># of TA's</t>
  </si>
  <si>
    <t>Appt Structure</t>
  </si>
  <si>
    <t>Hours</t>
  </si>
  <si>
    <t>IYOmLNoOCEmIskJKjLSw-W8n23zFD-FCvQdwxMIS3c1UQjNRR1kzWFhRQ0FBSzhJTFNMRkVPOUtKVSQlQCN0PWcu</t>
  </si>
  <si>
    <t>Form1</t>
  </si>
  <si>
    <t>{0e1b6e06-43b1-48b6-acc1-802bcf166a7d}</t>
  </si>
  <si>
    <t>Department Details</t>
  </si>
  <si>
    <t>TA Estimate</t>
  </si>
  <si>
    <t>Reader Estimate</t>
  </si>
  <si>
    <t>Total Estimate</t>
  </si>
  <si>
    <t>Summer Revenue</t>
  </si>
  <si>
    <t>Department TA Rate</t>
  </si>
  <si>
    <t>Course</t>
  </si>
  <si>
    <t>Jurassic Studies</t>
  </si>
  <si>
    <t>101-2 A48##71</t>
  </si>
  <si>
    <t>131-2 A48##07</t>
  </si>
  <si>
    <t>Teaching Assistant Plans</t>
  </si>
  <si>
    <t>Reader/Grader Plans</t>
  </si>
  <si>
    <t>The 'Course Number &amp; Title' and 'Funding' fields are populated by the 'Dept Details' page. Please complete/update that page before adding TA or Reader plans below.</t>
  </si>
  <si>
    <t>Est. Salary ($21.57/hr)</t>
  </si>
  <si>
    <t>TA 101 Budget</t>
  </si>
  <si>
    <t>TA &amp; Reader Plans, 2020-21 Academic Year</t>
  </si>
  <si>
    <t>Proposal Notes - TA &amp; Reader Plans, 2020-21 Academic Year</t>
  </si>
  <si>
    <t>Summary by Course - TA &amp; Reader Plans, 2020-21 Academic Year</t>
  </si>
  <si>
    <t>Summary by Funding - TA &amp; Reader Plans, 2020-21 Academic Year</t>
  </si>
  <si>
    <t>FTE</t>
  </si>
  <si>
    <t>TA FTE</t>
  </si>
  <si>
    <t>Planned Capacity - Fall '20</t>
  </si>
  <si>
    <t>Planned Capacity - Spring '21</t>
  </si>
  <si>
    <t>Enrollment Fall '19</t>
  </si>
  <si>
    <t>Enrollment Spring '20</t>
  </si>
  <si>
    <t>Information to include: Enrollment expansion, changes from previous years, new TA positions</t>
  </si>
  <si>
    <t>Duplicate</t>
  </si>
  <si>
    <t>Instruction Mode</t>
  </si>
  <si>
    <t>Classroom</t>
  </si>
  <si>
    <t>DropdownCourse</t>
  </si>
  <si>
    <t>Subject</t>
  </si>
  <si>
    <t>Cat #</t>
  </si>
  <si>
    <t>Course Title</t>
  </si>
  <si>
    <t>Funding - add rows or modify as needed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</si>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</sst>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.000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quotePrefix="1" applyFont="1"/>
    <xf numFmtId="164" fontId="4" fillId="0" borderId="0" xfId="2" applyNumberFormat="1" applyFont="1"/>
    <xf numFmtId="165" fontId="4" fillId="0" borderId="0" xfId="1" applyNumberFormat="1" applyFont="1"/>
    <xf numFmtId="0" fontId="3" fillId="0" borderId="0" xfId="4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/>
    <xf numFmtId="0" fontId="4" fillId="0" borderId="0" xfId="0" applyFont="1" applyFill="1" applyBorder="1"/>
    <xf numFmtId="1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5" fillId="0" borderId="0" xfId="3" applyFont="1" applyAlignment="1"/>
    <xf numFmtId="0" fontId="9" fillId="0" borderId="1" xfId="4" applyFont="1"/>
    <xf numFmtId="44" fontId="4" fillId="2" borderId="0" xfId="1" applyFont="1" applyFill="1"/>
    <xf numFmtId="0" fontId="8" fillId="0" borderId="0" xfId="0" applyFont="1" applyFill="1"/>
    <xf numFmtId="0" fontId="11" fillId="3" borderId="2" xfId="0" applyFont="1" applyFill="1" applyBorder="1"/>
    <xf numFmtId="165" fontId="11" fillId="3" borderId="2" xfId="1" applyNumberFormat="1" applyFont="1" applyFill="1" applyBorder="1"/>
    <xf numFmtId="44" fontId="4" fillId="2" borderId="0" xfId="1" applyNumberFormat="1" applyFont="1" applyFill="1"/>
    <xf numFmtId="0" fontId="12" fillId="0" borderId="0" xfId="0" applyFont="1" applyFill="1" applyBorder="1"/>
    <xf numFmtId="0" fontId="13" fillId="0" borderId="0" xfId="0" applyNumberFormat="1" applyFont="1" applyFill="1" applyBorder="1"/>
    <xf numFmtId="44" fontId="13" fillId="0" borderId="0" xfId="1" applyFont="1" applyFill="1" applyBorder="1"/>
    <xf numFmtId="44" fontId="13" fillId="0" borderId="0" xfId="0" applyNumberFormat="1" applyFont="1" applyFill="1" applyBorder="1"/>
    <xf numFmtId="0" fontId="13" fillId="0" borderId="0" xfId="0" applyNumberFormat="1" applyFont="1" applyFill="1"/>
    <xf numFmtId="44" fontId="13" fillId="0" borderId="0" xfId="1" applyFont="1" applyFill="1"/>
    <xf numFmtId="44" fontId="13" fillId="0" borderId="0" xfId="0" applyNumberFormat="1" applyFont="1" applyFill="1"/>
    <xf numFmtId="49" fontId="4" fillId="0" borderId="0" xfId="0" applyNumberFormat="1" applyFont="1" applyFill="1"/>
    <xf numFmtId="44" fontId="4" fillId="0" borderId="0" xfId="0" applyNumberFormat="1" applyFont="1" applyFill="1"/>
    <xf numFmtId="0" fontId="7" fillId="0" borderId="0" xfId="5" applyBorder="1" applyAlignment="1"/>
    <xf numFmtId="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0" fontId="14" fillId="0" borderId="0" xfId="0" applyFont="1" applyFill="1" applyBorder="1"/>
    <xf numFmtId="44" fontId="14" fillId="0" borderId="0" xfId="0" applyNumberFormat="1" applyFont="1" applyFill="1" applyBorder="1"/>
    <xf numFmtId="0" fontId="13" fillId="0" borderId="0" xfId="0" applyFont="1" applyFill="1" applyBorder="1"/>
    <xf numFmtId="166" fontId="17" fillId="0" borderId="0" xfId="0" applyNumberFormat="1" applyFont="1" applyFill="1" applyBorder="1"/>
    <xf numFmtId="166" fontId="13" fillId="0" borderId="0" xfId="1" applyNumberFormat="1" applyFont="1" applyFill="1" applyBorder="1"/>
    <xf numFmtId="166" fontId="13" fillId="0" borderId="0" xfId="1" applyNumberFormat="1" applyFont="1" applyFill="1"/>
    <xf numFmtId="0" fontId="18" fillId="0" borderId="0" xfId="0" applyFont="1"/>
    <xf numFmtId="0" fontId="0" fillId="0" borderId="0" xfId="0" applyAlignment="1">
      <alignment horizontal="right"/>
    </xf>
    <xf numFmtId="166" fontId="13" fillId="0" borderId="0" xfId="0" applyNumberFormat="1" applyFont="1" applyFill="1" applyBorder="1"/>
    <xf numFmtId="0" fontId="20" fillId="0" borderId="0" xfId="5" applyFont="1" applyBorder="1" applyAlignment="1"/>
    <xf numFmtId="44" fontId="4" fillId="0" borderId="0" xfId="0" applyNumberFormat="1" applyFont="1"/>
    <xf numFmtId="166" fontId="4" fillId="0" borderId="0" xfId="0" applyNumberFormat="1" applyFont="1"/>
    <xf numFmtId="0" fontId="1" fillId="0" borderId="0" xfId="0" applyFont="1"/>
    <xf numFmtId="0" fontId="7" fillId="0" borderId="0" xfId="5" applyFont="1" applyBorder="1"/>
    <xf numFmtId="166" fontId="21" fillId="2" borderId="0" xfId="1" applyNumberFormat="1" applyFont="1" applyFill="1"/>
    <xf numFmtId="0" fontId="0" fillId="0" borderId="0" xfId="0" applyFont="1"/>
    <xf numFmtId="0" fontId="19" fillId="0" borderId="0" xfId="5" applyFont="1" applyFill="1" applyBorder="1" applyAlignment="1">
      <alignment vertical="center" wrapText="1"/>
    </xf>
    <xf numFmtId="0" fontId="3" fillId="0" borderId="0" xfId="4" applyBorder="1" applyAlignment="1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22" fillId="0" borderId="0" xfId="0" applyFont="1"/>
    <xf numFmtId="167" fontId="23" fillId="2" borderId="0" xfId="1" applyNumberFormat="1" applyFont="1" applyFill="1"/>
    <xf numFmtId="0" fontId="10" fillId="0" borderId="0" xfId="3" applyFont="1" applyAlignment="1">
      <alignment horizontal="left"/>
    </xf>
    <xf numFmtId="0" fontId="3" fillId="0" borderId="0" xfId="4" applyBorder="1" applyAlignment="1">
      <alignment horizontal="left"/>
    </xf>
    <xf numFmtId="0" fontId="3" fillId="0" borderId="0" xfId="4" applyFont="1" applyBorder="1" applyAlignment="1">
      <alignment horizontal="left"/>
    </xf>
    <xf numFmtId="0" fontId="19" fillId="0" borderId="0" xfId="5" applyFont="1" applyAlignment="1">
      <alignment horizontal="left"/>
    </xf>
    <xf numFmtId="0" fontId="20" fillId="0" borderId="0" xfId="5" applyFont="1" applyBorder="1" applyAlignment="1">
      <alignment horizontal="left"/>
    </xf>
    <xf numFmtId="0" fontId="5" fillId="0" borderId="0" xfId="3" applyFont="1" applyAlignment="1">
      <alignment horizontal="left"/>
    </xf>
    <xf numFmtId="0" fontId="24" fillId="0" borderId="0" xfId="5" applyFont="1" applyFill="1" applyAlignment="1">
      <alignment horizontal="center" vertical="center"/>
    </xf>
    <xf numFmtId="0" fontId="5" fillId="0" borderId="0" xfId="4" applyFont="1" applyBorder="1" applyAlignment="1">
      <alignment horizontal="left"/>
    </xf>
    <xf numFmtId="0" fontId="19" fillId="0" borderId="0" xfId="5" applyFont="1" applyBorder="1" applyAlignment="1">
      <alignment horizontal="left"/>
    </xf>
    <xf numFmtId="0" fontId="15" fillId="0" borderId="0" xfId="3" applyFont="1" applyAlignment="1">
      <alignment horizontal="left" wrapText="1"/>
    </xf>
    <xf numFmtId="0" fontId="4" fillId="0" borderId="0" xfId="0" applyFont="1" applyFill="1"/>
  </cellXfs>
  <cellStyles count="6">
    <cellStyle name="Currency" xfId="1" builtinId="4"/>
    <cellStyle name="Explanatory Text" xfId="5" builtinId="53"/>
    <cellStyle name="Heading 1" xfId="4" builtinId="16"/>
    <cellStyle name="Normal" xfId="0" builtinId="0"/>
    <cellStyle name="Percent" xfId="2" builtinId="5"/>
    <cellStyle name="Title" xfId="3" builtinId="15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0.000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border outline="0"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</dxf>
    <dxf>
      <font>
        <b/>
        <color theme="1"/>
      </font>
      <fill>
        <patternFill patternType="none">
          <bgColor auto="1"/>
        </patternFill>
      </fill>
      <border diagonalUp="0" diagonalDown="0">
        <left style="thin">
          <color theme="3" tint="0.79998168889431442"/>
        </left>
        <right style="thin">
          <color theme="3" tint="0.79998168889431442"/>
        </right>
        <top style="double">
          <color theme="4"/>
        </top>
        <bottom style="thin">
          <color theme="3" tint="0.79998168889431442"/>
        </bottom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7558519241921"/>
        </horizontal>
      </border>
    </dxf>
  </dxfs>
  <tableStyles count="1" defaultTableStyle="TableStyleLight9" defaultPivotStyle="PivotStyleMedium9">
    <tableStyle name="TableStyleMedium2 2" pivot="0" count="7">
      <tableStyleElement type="wholeTable" dxfId="119"/>
      <tableStyleElement type="headerRow" dxfId="118"/>
      <tableStyleElement type="totalRow" dxfId="117"/>
      <tableStyleElement type="firstColumn" dxfId="116"/>
      <tableStyleElement type="lastColumn" dxfId="115"/>
      <tableStyleElement type="firstRowStripe" dxfId="114"/>
      <tableStyleElement type="firstColumnStripe" dxfId="1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Details" displayName="Details" ref="A3:B5" headerRowCount="0" headerRowDxfId="112" dataDxfId="111" totalsRowDxfId="110">
  <tableColumns count="2">
    <tableColumn id="1" name="Column1" dataDxfId="109"/>
    <tableColumn id="2" name="Column2" dataDxfId="108"/>
  </tableColumns>
  <tableStyleInfo name="TableStyleMedium25" showFirstColumn="0" showLastColumn="0" showRowStripes="0" showColumnStripes="0"/>
</table>
</file>

<file path=xl/tables/table2.xml><?xml version="1.0" encoding="utf-8"?>
<table xmlns="http://schemas.openxmlformats.org/spreadsheetml/2006/main" id="9" name="Courses" displayName="Courses" ref="A7:K13" totalsRowCount="1" headerRowDxfId="107" dataDxfId="106" tableBorderDxfId="105">
  <sortState ref="A11:H19">
    <sortCondition ref="A10:A19"/>
  </sortState>
  <tableColumns count="11">
    <tableColumn id="1" name="Subject" totalsRowFunction="custom" dataDxfId="104" totalsRowDxfId="28">
      <totalsRowFormula>IF(COUNTIF(Courses[Duplicate],"TRUE")&gt;0,"Error: Duplicate course names","")</totalsRowFormula>
    </tableColumn>
    <tableColumn id="11" name="Cat #" dataDxfId="103" totalsRowDxfId="27"/>
    <tableColumn id="9" name="Course Title" dataDxfId="102" totalsRowDxfId="26"/>
    <tableColumn id="3" name="Credit Range" dataDxfId="101" totalsRowDxfId="25"/>
    <tableColumn id="8" name="Instruction Mode" dataDxfId="100" totalsRowDxfId="24"/>
    <tableColumn id="5" name="Planned Capacity - Fall '20" dataDxfId="99" totalsRowDxfId="23"/>
    <tableColumn id="2" name="Planned Capacity - Spring '21" dataDxfId="98" totalsRowDxfId="22"/>
    <tableColumn id="4" name="Enrollment Fall '19" dataDxfId="97"/>
    <tableColumn id="6" name="Enrollment Spring '20" dataDxfId="96"/>
    <tableColumn id="7" name="Duplicate" dataDxfId="31">
      <calculatedColumnFormula>IF(ISBLANK(Courses[[#This Row],[Course Title]]),FALSE,COUNTIF(Courses[DropdownCourse],Courses[[#This Row],[DropdownCourse]])&gt;1)</calculatedColumnFormula>
    </tableColumn>
    <tableColumn id="10" name="DropdownCourse" dataDxfId="32">
      <calculatedColumnFormula>IF(ISBLANK(Courses[[#This Row],[Course Title]]),"",CONCATENATE(Courses[[#This Row],[Subject]]," ",Courses[[#This Row],[Cat '#]], ", ",Courses[[#This Row],[Course Title]]))</calculatedColumnFormula>
    </tableColumn>
  </tableColumns>
  <tableStyleInfo name="TableStyleMedium2 2" showFirstColumn="0" showLastColumn="0" showRowStripes="1" showColumnStripes="0"/>
</table>
</file>

<file path=xl/tables/table3.xml><?xml version="1.0" encoding="utf-8"?>
<table xmlns="http://schemas.openxmlformats.org/spreadsheetml/2006/main" id="12" name="Funding" displayName="Funding" ref="A15:B18" headerRowDxfId="95" dataDxfId="94">
  <tableColumns count="2">
    <tableColumn id="1" name="Fund Name" dataDxfId="93" totalsRowDxfId="92"/>
    <tableColumn id="2" name="Funding String" dataDxfId="91" totalsRowDxfId="90" dataCellStyle="Currency"/>
  </tableColumns>
  <tableStyleInfo name="TableStyleMedium2 2" showFirstColumn="0" showLastColumn="0" showRowStripes="1" showColumnStripes="0"/>
</table>
</file>

<file path=xl/tables/table4.xml><?xml version="1.0" encoding="utf-8"?>
<table xmlns="http://schemas.openxmlformats.org/spreadsheetml/2006/main" id="14" name="TA" displayName="TA" ref="A7:I13" totalsRowCount="1" headerRowDxfId="89" dataDxfId="88" totalsRowDxfId="87">
  <tableColumns count="9">
    <tableColumn id="1" name="Course" totalsRowDxfId="13"/>
    <tableColumn id="5" name="# of TA's" totalsRowFunction="sum" dataDxfId="86" totalsRowDxfId="12"/>
    <tableColumn id="4" name="Appt Structure" dataDxfId="85" totalsRowDxfId="11"/>
    <tableColumn id="7" name="Funding" dataDxfId="84" totalsRowDxfId="10"/>
    <tableColumn id="2" name="Timeframe" dataDxfId="83" totalsRowDxfId="9"/>
    <tableColumn id="3" name="Appt %" dataDxfId="82" totalsRowDxfId="8" dataCellStyle="Percent"/>
    <tableColumn id="9" name="Est. Salary" totalsRowFunction="sum" dataDxfId="81" totalsRowDxfId="7" dataCellStyle="Currency">
      <calculatedColumnFormula>(TARate*TA[Appt %]*SUMIF(Calc[Timeframe],TA[Timeframe],Calc[Salary Calc]))*TA[[#This Row],['# of TA''s]]</calculatedColumnFormula>
    </tableColumn>
    <tableColumn id="6" name="FTE" totalsRowFunction="sum" dataDxfId="80" totalsRowDxfId="6" dataCellStyle="Currency">
      <calculatedColumnFormula>IF(TA[[#This Row],[Est. Salary]]="","",TA[[#This Row],[Est. Salary]]/TARate)</calculatedColumnFormula>
    </tableColumn>
    <tableColumn id="8" name="Column1" totalsRowFunction="custom" dataDxfId="79" totalsRowDxfId="5" dataCellStyle="Currency">
      <calculatedColumnFormula>IF(ISBLANK(TA[[#This Row],[Course]]),1,COUNTIF(DropCourse,TA[[#This Row],[Course]]))</calculatedColumnFormula>
      <totalsRowFormula>COUNTA(TA[Column1])-SUM(TA[Column1])</totalsRowFormula>
    </tableColumn>
  </tableColumns>
  <tableStyleInfo name="TableStyleMedium2 2" showFirstColumn="0" showLastColumn="1" showRowStripes="1" showColumnStripes="0"/>
</table>
</file>

<file path=xl/tables/table5.xml><?xml version="1.0" encoding="utf-8"?>
<table xmlns="http://schemas.openxmlformats.org/spreadsheetml/2006/main" id="3" name="Reader" displayName="Reader" ref="A15:E17" totalsRowCount="1" headerRowDxfId="78" dataDxfId="77" totalsRowDxfId="76">
  <tableColumns count="5">
    <tableColumn id="1" name="Course Number &amp; Title" dataDxfId="75" totalsRowDxfId="4"/>
    <tableColumn id="5" name="Hours" totalsRowFunction="sum" dataDxfId="74" totalsRowDxfId="3"/>
    <tableColumn id="7" name="Funding" dataDxfId="73" totalsRowDxfId="2"/>
    <tableColumn id="3" name="Timeframe" dataDxfId="72" totalsRowDxfId="1"/>
    <tableColumn id="9" name="Est. Salary ($21.57/hr)" totalsRowFunction="sum" dataDxfId="71" totalsRowDxfId="0" dataCellStyle="Currency">
      <calculatedColumnFormula>IF(Reader[[#This Row],[Course Number &amp; Title]]="","",Reader[[#This Row],[Hours]]*21.57)</calculatedColumnFormula>
    </tableColumn>
  </tableColumns>
  <tableStyleInfo name="TableStyleMedium2 2" showFirstColumn="0" showLastColumn="1" showRowStripes="1" showColumnStripes="0"/>
</table>
</file>

<file path=xl/tables/table6.xml><?xml version="1.0" encoding="utf-8"?>
<table xmlns="http://schemas.openxmlformats.org/spreadsheetml/2006/main" id="7" name="Notes" displayName="Notes" ref="A4:B9" headerRowDxfId="70" dataDxfId="69">
  <tableColumns count="2">
    <tableColumn id="1" name="Course Number &amp; Title" dataDxfId="68" totalsRowDxfId="67"/>
    <tableColumn id="2" name="Notes" dataDxfId="66" totalsRowDxfId="65"/>
  </tableColumns>
  <tableStyleInfo name="TableStyleMedium2 2" showFirstColumn="0" showLastColumn="0" showRowStripes="1" showColumnStripes="0"/>
</table>
</file>

<file path=xl/tables/table7.xml><?xml version="1.0" encoding="utf-8"?>
<table xmlns="http://schemas.openxmlformats.org/spreadsheetml/2006/main" id="11" name="Summary" displayName="Summary" ref="A3:E34" totalsRowCount="1" headerRowDxfId="64" dataDxfId="63" totalsRowDxfId="62">
  <tableColumns count="5">
    <tableColumn id="2" name="Course" dataDxfId="61" totalsRowDxfId="60">
      <calculatedColumnFormula>IFERROR(INDEX(Courses[DropdownCourse],ROW()-3,1),"")</calculatedColumnFormula>
    </tableColumn>
    <tableColumn id="4" name="TA Estimate" totalsRowFunction="sum" dataDxfId="59" totalsRowDxfId="58" dataCellStyle="Currency">
      <calculatedColumnFormula>SUMIF(TA[Course],Summary[[#This Row],[Course]],TA[Est. Salary])</calculatedColumnFormula>
    </tableColumn>
    <tableColumn id="3" name="TA FTE" totalsRowFunction="sum" dataDxfId="57" totalsRowDxfId="56" dataCellStyle="Currency">
      <calculatedColumnFormula>IF(Summary[[#This Row],[TA Estimate]]=0,"",Summary[[#This Row],[TA Estimate]]/TARate)</calculatedColumnFormula>
    </tableColumn>
    <tableColumn id="5" name="Reader Estimate" totalsRowFunction="sum" dataDxfId="55" totalsRowDxfId="54">
      <calculatedColumnFormula>SUMIF(Reader[Course Number &amp; Title],Summary[[#This Row],[Course]],Reader[Est. Salary ($21.57/hr)])</calculatedColumnFormula>
    </tableColumn>
    <tableColumn id="6" name="Total Estimate" totalsRowFunction="sum" dataDxfId="53" totalsRowDxfId="52" dataCellStyle="Currency">
      <calculatedColumnFormula>Summary[[#This Row],[TA Estimate]]+Summary[[#This Row],[Reader Estimate]]</calculatedColumnFormula>
    </tableColumn>
  </tableColumns>
  <tableStyleInfo name="TableStyleMedium2 2" showFirstColumn="1" showLastColumn="1" showRowStripes="0" showColumnStripes="0"/>
</table>
</file>

<file path=xl/tables/table8.xml><?xml version="1.0" encoding="utf-8"?>
<table xmlns="http://schemas.openxmlformats.org/spreadsheetml/2006/main" id="4" name="Summary5" displayName="Summary5" ref="A3:E34" totalsRowCount="1" headerRowDxfId="51" dataDxfId="50" totalsRowDxfId="49">
  <tableColumns count="5">
    <tableColumn id="2" name="Funding" dataDxfId="48" totalsRowDxfId="47">
      <calculatedColumnFormula>IFERROR(INDEX(Funding[Fund Name],ROW()-3,1),"")</calculatedColumnFormula>
    </tableColumn>
    <tableColumn id="4" name="TA Estimate" totalsRowFunction="sum" dataDxfId="46" totalsRowDxfId="45" dataCellStyle="Currency">
      <calculatedColumnFormula>IF(Summary5[[#This Row],[Funding]]="",0,SUMIF(TA[Funding],Summary5[[#This Row],[Funding]],TA[Est. Salary]))</calculatedColumnFormula>
    </tableColumn>
    <tableColumn id="1" name="TA FTE" totalsRowFunction="sum" dataDxfId="44" totalsRowDxfId="43" dataCellStyle="Currency">
      <calculatedColumnFormula>IFERROR(IF(Summary5[[#This Row],[TA Estimate]]=0,"",Summary5[[#This Row],[TA Estimate]]/TARate),"")</calculatedColumnFormula>
    </tableColumn>
    <tableColumn id="5" name="Reader Estimate" totalsRowFunction="sum" dataDxfId="42" totalsRowDxfId="41">
      <calculatedColumnFormula>IF(Summary5[[#This Row],[Funding]]="",0,SUMIF(Reader[Funding],Summary5[[#This Row],[Funding]],Reader[Est. Salary ($21.57/hr)]))</calculatedColumnFormula>
    </tableColumn>
    <tableColumn id="6" name="Total Estimate" totalsRowFunction="sum" dataDxfId="40" totalsRowDxfId="39" dataCellStyle="Currency">
      <calculatedColumnFormula>Summary5[[#This Row],[TA Estimate]]+Summary5[[#This Row],[Reader Estimate]]</calculatedColumnFormula>
    </tableColumn>
  </tableColumns>
  <tableStyleInfo name="TableStyleMedium2 2" showFirstColumn="1" showLastColumn="1" showRowStripes="0" showColumnStripes="0"/>
</table>
</file>

<file path=xl/tables/table9.xml><?xml version="1.0" encoding="utf-8"?>
<table xmlns="http://schemas.openxmlformats.org/spreadsheetml/2006/main" id="16" name="Calc" displayName="Calc" ref="A2:D4" totalsRowShown="0" headerRowDxfId="38" dataDxfId="37">
  <tableColumns count="4">
    <tableColumn id="1" name="Timeframe" dataDxfId="36"/>
    <tableColumn id="2" name="Salary Calc" dataDxfId="35"/>
    <tableColumn id="3" name="Calculation" dataDxfId="34"/>
    <tableColumn id="4" name="Notes" dataDxfId="3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zoomScaleNormal="100" workbookViewId="0">
      <selection activeCell="B3" sqref="B3"/>
    </sheetView>
  </sheetViews>
  <sheetFormatPr defaultColWidth="24.28515625" defaultRowHeight="15" x14ac:dyDescent="0.25"/>
  <cols>
    <col min="2" max="2" width="24.85546875" customWidth="1"/>
    <col min="4" max="4" width="10" bestFit="1" customWidth="1"/>
    <col min="6" max="9" width="24.28515625" customWidth="1"/>
    <col min="10" max="10" width="7.7109375" hidden="1" customWidth="1"/>
    <col min="11" max="11" width="39" hidden="1" customWidth="1"/>
  </cols>
  <sheetData>
    <row r="1" spans="1:11" ht="26.25" x14ac:dyDescent="0.4">
      <c r="A1" s="60" t="s">
        <v>40</v>
      </c>
      <c r="B1" s="60"/>
      <c r="C1" s="60"/>
      <c r="D1" s="60"/>
    </row>
    <row r="2" spans="1:11" ht="20.25" customHeight="1" thickBot="1" x14ac:dyDescent="0.4">
      <c r="A2" s="16" t="s">
        <v>25</v>
      </c>
      <c r="B2" s="16"/>
      <c r="C2" s="15"/>
    </row>
    <row r="3" spans="1:11" ht="15.75" thickTop="1" x14ac:dyDescent="0.25">
      <c r="A3" s="2" t="s">
        <v>0</v>
      </c>
      <c r="B3" s="2"/>
    </row>
    <row r="4" spans="1:11" x14ac:dyDescent="0.25">
      <c r="A4" s="2" t="s">
        <v>3</v>
      </c>
      <c r="B4" s="2"/>
    </row>
    <row r="5" spans="1:11" x14ac:dyDescent="0.25">
      <c r="A5" s="2" t="s">
        <v>2</v>
      </c>
      <c r="B5" s="3"/>
    </row>
    <row r="6" spans="1:11" ht="19.5" x14ac:dyDescent="0.3">
      <c r="A6" s="7" t="s">
        <v>4</v>
      </c>
      <c r="B6" s="3"/>
    </row>
    <row r="7" spans="1:11" x14ac:dyDescent="0.25">
      <c r="A7" s="40" t="s">
        <v>55</v>
      </c>
      <c r="B7" s="40" t="s">
        <v>56</v>
      </c>
      <c r="C7" s="40" t="s">
        <v>57</v>
      </c>
      <c r="D7" s="40" t="s">
        <v>5</v>
      </c>
      <c r="E7" s="40" t="s">
        <v>52</v>
      </c>
      <c r="F7" s="40" t="s">
        <v>46</v>
      </c>
      <c r="G7" s="40" t="s">
        <v>47</v>
      </c>
      <c r="H7" s="40" t="s">
        <v>48</v>
      </c>
      <c r="I7" s="40" t="s">
        <v>49</v>
      </c>
      <c r="J7" s="40" t="s">
        <v>51</v>
      </c>
      <c r="K7" s="40" t="s">
        <v>54</v>
      </c>
    </row>
    <row r="8" spans="1:11" x14ac:dyDescent="0.25">
      <c r="A8" s="52" t="s">
        <v>32</v>
      </c>
      <c r="B8" s="52"/>
      <c r="C8" s="52"/>
      <c r="D8" s="53"/>
      <c r="E8" s="54" t="s">
        <v>53</v>
      </c>
      <c r="F8" s="53"/>
      <c r="G8" s="55"/>
      <c r="H8" s="56"/>
      <c r="I8" s="57"/>
      <c r="J8" s="18" t="b">
        <f>IF(ISBLANK(Courses[[#This Row],[Course Title]]),FALSE,COUNTIF(Courses[DropdownCourse],Courses[[#This Row],[DropdownCourse]])&gt;1)</f>
        <v>0</v>
      </c>
      <c r="K8" s="18" t="str">
        <f>IF(ISBLANK(Courses[[#This Row],[Course Title]]),"",CONCATENATE(Courses[[#This Row],[Subject]]," ",Courses[[#This Row],[Cat '#]], ", ",Courses[[#This Row],[Course Title]]))</f>
        <v/>
      </c>
    </row>
    <row r="9" spans="1:11" x14ac:dyDescent="0.25">
      <c r="A9" s="52"/>
      <c r="B9" s="52"/>
      <c r="C9" s="52"/>
      <c r="D9" s="53"/>
      <c r="E9" s="54"/>
      <c r="F9" s="53"/>
      <c r="G9" s="55"/>
      <c r="H9" s="56"/>
      <c r="I9" s="57"/>
      <c r="J9" s="18" t="b">
        <f>IF(ISBLANK(Courses[[#This Row],[Course Title]]),FALSE,COUNTIF(Courses[DropdownCourse],Courses[[#This Row],[DropdownCourse]])&gt;1)</f>
        <v>0</v>
      </c>
      <c r="K9" s="18" t="str">
        <f>IF(ISBLANK(Courses[[#This Row],[Course Title]]),"",CONCATENATE(Courses[[#This Row],[Subject]]," ",Courses[[#This Row],[Cat '#]], ", ",Courses[[#This Row],[Course Title]]))</f>
        <v/>
      </c>
    </row>
    <row r="10" spans="1:11" x14ac:dyDescent="0.25">
      <c r="A10" s="52"/>
      <c r="B10" s="52"/>
      <c r="C10" s="52"/>
      <c r="D10" s="53"/>
      <c r="E10" s="54"/>
      <c r="F10" s="53"/>
      <c r="G10" s="55"/>
      <c r="H10" s="56"/>
      <c r="I10" s="57"/>
      <c r="J10" s="18" t="b">
        <f>IF(ISBLANK(Courses[[#This Row],[Course Title]]),FALSE,COUNTIF(Courses[DropdownCourse],Courses[[#This Row],[DropdownCourse]])&gt;1)</f>
        <v>0</v>
      </c>
      <c r="K10" s="18" t="str">
        <f>IF(ISBLANK(Courses[[#This Row],[Course Title]]),"",CONCATENATE(Courses[[#This Row],[Subject]]," ",Courses[[#This Row],[Cat '#]], ", ",Courses[[#This Row],[Course Title]]))</f>
        <v/>
      </c>
    </row>
    <row r="11" spans="1:11" x14ac:dyDescent="0.25">
      <c r="A11" s="52"/>
      <c r="B11" s="52"/>
      <c r="C11" s="52"/>
      <c r="D11" s="53"/>
      <c r="E11" s="54"/>
      <c r="F11" s="53"/>
      <c r="G11" s="55"/>
      <c r="H11" s="56"/>
      <c r="I11" s="57"/>
      <c r="J11" s="18" t="b">
        <f>IF(ISBLANK(Courses[[#This Row],[Course Title]]),FALSE,COUNTIF(Courses[DropdownCourse],Courses[[#This Row],[DropdownCourse]])&gt;1)</f>
        <v>0</v>
      </c>
      <c r="K11" s="18" t="str">
        <f>IF(ISBLANK(Courses[[#This Row],[Course Title]]),"",CONCATENATE(Courses[[#This Row],[Subject]]," ",Courses[[#This Row],[Cat '#]], ", ",Courses[[#This Row],[Course Title]]))</f>
        <v/>
      </c>
    </row>
    <row r="12" spans="1:11" x14ac:dyDescent="0.25">
      <c r="A12" s="52"/>
      <c r="B12" s="52"/>
      <c r="C12" s="52"/>
      <c r="D12" s="53"/>
      <c r="E12" s="54"/>
      <c r="F12" s="53"/>
      <c r="G12" s="55"/>
      <c r="H12" s="56"/>
      <c r="I12" s="57"/>
      <c r="J12" s="18" t="b">
        <f>IF(ISBLANK(Courses[[#This Row],[Course Title]]),FALSE,COUNTIF(Courses[DropdownCourse],Courses[[#This Row],[DropdownCourse]])&gt;1)</f>
        <v>0</v>
      </c>
      <c r="K12" s="18" t="str">
        <f>IF(ISBLANK(Courses[[#This Row],[Course Title]]),"",CONCATENATE(Courses[[#This Row],[Subject]]," ",Courses[[#This Row],[Cat '#]], ", ",Courses[[#This Row],[Course Title]]))</f>
        <v/>
      </c>
    </row>
    <row r="13" spans="1:11" x14ac:dyDescent="0.25">
      <c r="A13" s="70" t="str">
        <f>IF(COUNTIF(Courses[Duplicate],"TRUE")&gt;0,"Error: Duplicate course names","")</f>
        <v/>
      </c>
      <c r="B13" s="70"/>
      <c r="C13" s="70"/>
      <c r="D13" s="41"/>
      <c r="E13" s="41"/>
      <c r="F13" s="41"/>
      <c r="G13" s="70"/>
    </row>
    <row r="14" spans="1:11" ht="19.5" x14ac:dyDescent="0.3">
      <c r="A14" s="61" t="s">
        <v>58</v>
      </c>
      <c r="B14" s="61"/>
      <c r="C14" s="51"/>
      <c r="E14" s="2"/>
      <c r="F14" s="12"/>
    </row>
    <row r="15" spans="1:11" x14ac:dyDescent="0.25">
      <c r="A15" s="2" t="s">
        <v>7</v>
      </c>
      <c r="B15" s="2" t="s">
        <v>8</v>
      </c>
      <c r="E15" s="2"/>
      <c r="F15" s="12"/>
    </row>
    <row r="16" spans="1:11" x14ac:dyDescent="0.25">
      <c r="A16" s="2" t="s">
        <v>39</v>
      </c>
      <c r="B16" s="6" t="s">
        <v>33</v>
      </c>
      <c r="E16" s="2"/>
      <c r="F16" s="12"/>
    </row>
    <row r="17" spans="1:6" x14ac:dyDescent="0.25">
      <c r="A17" s="2" t="s">
        <v>29</v>
      </c>
      <c r="B17" s="6" t="s">
        <v>34</v>
      </c>
      <c r="E17" s="2"/>
      <c r="F17" s="12"/>
    </row>
    <row r="18" spans="1:6" x14ac:dyDescent="0.25">
      <c r="A18" s="2"/>
      <c r="B18" s="6"/>
      <c r="E18" s="2"/>
      <c r="F18" s="12"/>
    </row>
    <row r="19" spans="1:6" x14ac:dyDescent="0.25">
      <c r="E19" s="2"/>
      <c r="F19" s="12"/>
    </row>
    <row r="20" spans="1:6" x14ac:dyDescent="0.25">
      <c r="E20" s="2"/>
      <c r="F20" s="12"/>
    </row>
    <row r="21" spans="1:6" x14ac:dyDescent="0.25">
      <c r="E21" s="2"/>
      <c r="F21" s="12"/>
    </row>
    <row r="22" spans="1:6" x14ac:dyDescent="0.25">
      <c r="E22" s="2"/>
      <c r="F22" s="12"/>
    </row>
    <row r="23" spans="1:6" x14ac:dyDescent="0.25">
      <c r="E23" s="2"/>
      <c r="F23" s="12"/>
    </row>
    <row r="24" spans="1:6" x14ac:dyDescent="0.25">
      <c r="E24" s="2"/>
      <c r="F24" s="12"/>
    </row>
    <row r="25" spans="1:6" x14ac:dyDescent="0.25">
      <c r="E25" s="2"/>
      <c r="F25" s="12"/>
    </row>
  </sheetData>
  <mergeCells count="2">
    <mergeCell ref="A1:D1"/>
    <mergeCell ref="A14:B14"/>
  </mergeCells>
  <conditionalFormatting sqref="A13:C13">
    <cfRule type="notContainsBlanks" dxfId="21" priority="2">
      <formula>LEN(TRIM(A13))&gt;0</formula>
    </cfRule>
  </conditionalFormatting>
  <dataValidations count="6">
    <dataValidation allowBlank="1" showInputMessage="1" showErrorMessage="1" promptTitle="Planned Capacity" prompt="Enter the planned enrollment for the given semester. Leave blank if not offered." sqref="F8:G12"/>
    <dataValidation allowBlank="1" showInputMessage="1" showErrorMessage="1" promptTitle="Previous Enrollment" prompt="Enter enrollment for the given semester. Leave blank if not offered." sqref="H8:I12"/>
    <dataValidation type="list" allowBlank="1" showInputMessage="1" showErrorMessage="1" promptTitle="Instruction Mode" prompt="If sections with multiple instruction modes, add one row per mode." sqref="E8:E12">
      <formula1>"Classroom,Online only,Online (some classroom)"</formula1>
    </dataValidation>
    <dataValidation allowBlank="1" showInputMessage="1" showErrorMessage="1" promptTitle="UDDS" prompt="## = 'department' level of UDDS" sqref="B16:B18"/>
    <dataValidation allowBlank="1" showInputMessage="1" showErrorMessage="1" promptTitle="Course Title" prompt="Add topic if applicable" sqref="C8:C12"/>
    <dataValidation allowBlank="1" showInputMessage="1" showErrorMessage="1" promptTitle="Funding" prompt="Add rows or modify these values as needed." sqref="A16:A18"/>
  </dataValidations>
  <pageMargins left="0.25" right="0.25" top="0.75" bottom="0.75" header="0.3" footer="0.3"/>
  <pageSetup scale="65" fitToHeight="0" orientation="landscape" r:id="rId1"/>
  <headerFooter>
    <oddFooter>&amp;L&amp;D&amp;R&amp;Z&amp;F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E16" sqref="E16"/>
    </sheetView>
  </sheetViews>
  <sheetFormatPr defaultRowHeight="15" x14ac:dyDescent="0.25"/>
  <cols>
    <col min="1" max="1" width="39.28515625" style="46" customWidth="1"/>
    <col min="2" max="2" width="16.42578125" style="46" customWidth="1"/>
    <col min="3" max="3" width="19.85546875" style="46" customWidth="1"/>
    <col min="4" max="5" width="17.85546875" style="46" customWidth="1"/>
    <col min="6" max="6" width="18.5703125" style="46" bestFit="1" customWidth="1"/>
    <col min="7" max="7" width="17.85546875" style="46" customWidth="1"/>
    <col min="8" max="8" width="14.42578125" style="46" customWidth="1"/>
    <col min="9" max="9" width="7.28515625" style="46" hidden="1" customWidth="1"/>
    <col min="10" max="16384" width="9.140625" style="46"/>
  </cols>
  <sheetData>
    <row r="1" spans="1:9" ht="23.25" x14ac:dyDescent="0.35">
      <c r="A1" s="65" t="s">
        <v>40</v>
      </c>
      <c r="B1" s="65"/>
      <c r="C1" s="65"/>
      <c r="D1" s="65"/>
      <c r="E1" s="15"/>
      <c r="F1" s="66" t="str">
        <f>IF(TA[[#Totals],[Column1]]&lt;&gt;0,"Check for errors in course names","")</f>
        <v/>
      </c>
      <c r="G1" s="66"/>
    </row>
    <row r="2" spans="1:9" x14ac:dyDescent="0.25">
      <c r="A2" s="64" t="str">
        <f>IF(DeptName="","Enter department/center name on 'Dept Details worksheet",DeptName)</f>
        <v>Enter department/center name on 'Dept Details worksheet</v>
      </c>
      <c r="B2" s="64"/>
      <c r="C2" s="64"/>
      <c r="D2" s="43"/>
      <c r="E2" s="43"/>
      <c r="F2" s="50"/>
      <c r="G2" s="50"/>
      <c r="H2" s="50"/>
    </row>
    <row r="3" spans="1:9" x14ac:dyDescent="0.25">
      <c r="A3" s="19" t="s">
        <v>30</v>
      </c>
      <c r="B3" s="20">
        <v>41000</v>
      </c>
      <c r="F3" s="50"/>
      <c r="G3" s="50"/>
      <c r="H3" s="50"/>
    </row>
    <row r="4" spans="1:9" x14ac:dyDescent="0.25">
      <c r="A4" s="47"/>
      <c r="F4" s="50"/>
      <c r="G4" s="50"/>
      <c r="H4" s="50"/>
    </row>
    <row r="5" spans="1:9" ht="19.5" x14ac:dyDescent="0.3">
      <c r="A5" s="62" t="s">
        <v>35</v>
      </c>
      <c r="B5" s="62"/>
      <c r="C5" s="62"/>
    </row>
    <row r="6" spans="1:9" x14ac:dyDescent="0.25">
      <c r="A6" s="63" t="s">
        <v>37</v>
      </c>
      <c r="B6" s="63"/>
      <c r="C6" s="63"/>
      <c r="D6" s="63"/>
      <c r="E6" s="63"/>
      <c r="F6" s="63"/>
      <c r="G6" s="63"/>
    </row>
    <row r="7" spans="1:9" x14ac:dyDescent="0.25">
      <c r="A7" s="2" t="s">
        <v>31</v>
      </c>
      <c r="B7" s="2" t="s">
        <v>19</v>
      </c>
      <c r="C7" s="2" t="s">
        <v>20</v>
      </c>
      <c r="D7" s="2" t="s">
        <v>6</v>
      </c>
      <c r="E7" s="2" t="s">
        <v>1</v>
      </c>
      <c r="F7" s="2" t="s">
        <v>10</v>
      </c>
      <c r="G7" s="2" t="s">
        <v>11</v>
      </c>
      <c r="H7" s="2" t="s">
        <v>44</v>
      </c>
      <c r="I7" s="58" t="s">
        <v>59</v>
      </c>
    </row>
    <row r="8" spans="1:9" x14ac:dyDescent="0.25">
      <c r="A8" s="33"/>
      <c r="B8" s="2"/>
      <c r="C8" s="32"/>
      <c r="D8" s="14" t="s">
        <v>39</v>
      </c>
      <c r="E8" s="14" t="s">
        <v>12</v>
      </c>
      <c r="F8" s="5">
        <v>0.5</v>
      </c>
      <c r="G8" s="21">
        <f>(TARate*TA[Appt %]*SUMIF(Calc[Timeframe],TA[Timeframe],Calc[Salary Calc]))*TA[[#This Row],['# of TA''s]]</f>
        <v>0</v>
      </c>
      <c r="H8" s="48">
        <f>IF(TA[[#This Row],[Est. Salary]]="","",TA[[#This Row],[Est. Salary]]/TARate)</f>
        <v>0</v>
      </c>
      <c r="I8" s="59">
        <f>IF(ISBLANK(TA[[#This Row],[Course]]),1,COUNTIF(DropCourse,TA[[#This Row],[Course]]))</f>
        <v>1</v>
      </c>
    </row>
    <row r="9" spans="1:9" x14ac:dyDescent="0.25">
      <c r="A9" s="29"/>
      <c r="B9" s="13"/>
      <c r="C9" s="8"/>
      <c r="D9" s="14"/>
      <c r="E9" s="4"/>
      <c r="F9" s="5"/>
      <c r="G9" s="21">
        <f>(TARate*TA[Appt %]*SUMIF(Calc[Timeframe],TA[Timeframe],Calc[Salary Calc]))*TA[[#This Row],['# of TA''s]]</f>
        <v>0</v>
      </c>
      <c r="H9" s="48">
        <f>IF(TA[[#This Row],[Est. Salary]]="","",TA[[#This Row],[Est. Salary]]/TARate)</f>
        <v>0</v>
      </c>
      <c r="I9" s="59">
        <f>IF(ISBLANK(TA[[#This Row],[Course]]),1,COUNTIF(DropCourse,TA[[#This Row],[Course]]))</f>
        <v>1</v>
      </c>
    </row>
    <row r="10" spans="1:9" x14ac:dyDescent="0.25">
      <c r="A10" s="33"/>
      <c r="B10" s="2"/>
      <c r="C10" s="32"/>
      <c r="D10" s="14"/>
      <c r="E10" s="14"/>
      <c r="F10" s="5"/>
      <c r="G10" s="21">
        <f>(TARate*TA[Appt %]*SUMIF(Calc[Timeframe],TA[Timeframe],Calc[Salary Calc]))*TA[[#This Row],['# of TA''s]]</f>
        <v>0</v>
      </c>
      <c r="H10" s="48">
        <f>IF(TA[[#This Row],[Est. Salary]]="","",TA[[#This Row],[Est. Salary]]/TARate)</f>
        <v>0</v>
      </c>
      <c r="I10" s="59">
        <f>IF(ISBLANK(TA[[#This Row],[Course]]),1,COUNTIF(DropCourse,TA[[#This Row],[Course]]))</f>
        <v>1</v>
      </c>
    </row>
    <row r="11" spans="1:9" x14ac:dyDescent="0.25">
      <c r="A11" s="33"/>
      <c r="B11" s="13"/>
      <c r="C11" s="8"/>
      <c r="D11" s="14"/>
      <c r="E11" s="4"/>
      <c r="F11" s="5"/>
      <c r="G11" s="21">
        <f>(TARate*TA[Appt %]*SUMIF(Calc[Timeframe],TA[Timeframe],Calc[Salary Calc]))*TA[[#This Row],['# of TA''s]]</f>
        <v>0</v>
      </c>
      <c r="H11" s="48">
        <f>IF(TA[[#This Row],[Est. Salary]]="","",TA[[#This Row],[Est. Salary]]/TARate)</f>
        <v>0</v>
      </c>
      <c r="I11" s="59">
        <f>IF(ISBLANK(TA[[#This Row],[Course]]),1,COUNTIF(DropCourse,TA[[#This Row],[Course]]))</f>
        <v>1</v>
      </c>
    </row>
    <row r="12" spans="1:9" x14ac:dyDescent="0.25">
      <c r="A12" s="33"/>
      <c r="B12" s="13"/>
      <c r="C12" s="8"/>
      <c r="D12" s="14"/>
      <c r="E12" s="4"/>
      <c r="F12" s="5"/>
      <c r="G12" s="17">
        <f>(TARate*TA[Appt %]*SUMIF(Calc[Timeframe],TA[Timeframe],Calc[Salary Calc]))*TA[[#This Row],['# of TA''s]]</f>
        <v>0</v>
      </c>
      <c r="H12" s="48">
        <f>IF(TA[[#This Row],[Est. Salary]]="","",TA[[#This Row],[Est. Salary]]/TARate)</f>
        <v>0</v>
      </c>
      <c r="I12" s="59">
        <f>IF(ISBLANK(TA[[#This Row],[Course]]),1,COUNTIF(DropCourse,TA[[#This Row],[Course]]))</f>
        <v>1</v>
      </c>
    </row>
    <row r="13" spans="1:9" x14ac:dyDescent="0.25">
      <c r="A13" s="49"/>
      <c r="B13" s="13">
        <f>SUBTOTAL(109,TA['# of TA''s])</f>
        <v>0</v>
      </c>
      <c r="C13" s="49"/>
      <c r="D13" s="2"/>
      <c r="E13" s="2"/>
      <c r="F13" s="2"/>
      <c r="G13" s="44">
        <f>SUBTOTAL(109,TA[Est. Salary])</f>
        <v>0</v>
      </c>
      <c r="H13" s="45">
        <f>SUBTOTAL(109,TA[FTE])</f>
        <v>0</v>
      </c>
      <c r="I13" s="2">
        <f>COUNTA(TA[Column1])-SUM(TA[Column1])</f>
        <v>0</v>
      </c>
    </row>
    <row r="14" spans="1:9" ht="19.5" x14ac:dyDescent="0.3">
      <c r="A14" s="62" t="s">
        <v>36</v>
      </c>
      <c r="B14" s="62"/>
    </row>
    <row r="15" spans="1:9" x14ac:dyDescent="0.25">
      <c r="A15" s="2" t="s">
        <v>9</v>
      </c>
      <c r="B15" s="2" t="s">
        <v>21</v>
      </c>
      <c r="C15" s="2" t="s">
        <v>6</v>
      </c>
      <c r="D15" s="2" t="s">
        <v>1</v>
      </c>
      <c r="E15" s="2" t="s">
        <v>38</v>
      </c>
    </row>
    <row r="16" spans="1:9" x14ac:dyDescent="0.25">
      <c r="A16" s="33"/>
      <c r="B16" s="13"/>
      <c r="C16" s="14" t="s">
        <v>39</v>
      </c>
      <c r="D16" s="4" t="s">
        <v>12</v>
      </c>
      <c r="E16" s="17" t="str">
        <f>IF(Reader[[#This Row],[Course Number &amp; Title]]="","",Reader[[#This Row],[Hours]]*21.57)</f>
        <v/>
      </c>
    </row>
    <row r="17" spans="2:5" x14ac:dyDescent="0.25">
      <c r="B17" s="13">
        <f>SUBTOTAL(109,Reader[Hours])</f>
        <v>0</v>
      </c>
      <c r="C17" s="2"/>
      <c r="D17" s="2"/>
      <c r="E17" s="30">
        <f>SUBTOTAL(109,Reader[Est. Salary ($21.57/hr)])</f>
        <v>0</v>
      </c>
    </row>
  </sheetData>
  <dataConsolidate/>
  <mergeCells count="6">
    <mergeCell ref="A5:C5"/>
    <mergeCell ref="A14:B14"/>
    <mergeCell ref="A6:G6"/>
    <mergeCell ref="A2:C2"/>
    <mergeCell ref="A1:D1"/>
    <mergeCell ref="F1:G1"/>
  </mergeCells>
  <conditionalFormatting sqref="F2:H4">
    <cfRule type="notContainsBlanks" dxfId="20" priority="4">
      <formula>LEN(TRIM(F2))&gt;0</formula>
    </cfRule>
  </conditionalFormatting>
  <conditionalFormatting sqref="A8:A12">
    <cfRule type="containsBlanks" dxfId="19" priority="2">
      <formula>LEN(TRIM(A8))=0</formula>
    </cfRule>
    <cfRule type="expression" dxfId="18" priority="5">
      <formula>COUNTIF(DropCourse,A8)=0</formula>
    </cfRule>
  </conditionalFormatting>
  <dataValidations count="7">
    <dataValidation type="list" allowBlank="1" showErrorMessage="1" errorTitle="Funding" error="Please update this field to match one of the available funds on the 'Funding Details' worksheet (under the 'Fund Name' column)." promptTitle="Funding" prompt="Please update this field to match one of the available funds on the 'Funding Details' worksheet (under the 'Fund Name' column)." sqref="C16">
      <formula1>DropFund</formula1>
    </dataValidation>
    <dataValidation type="list" allowBlank="1" showInputMessage="1" showErrorMessage="1" sqref="A16">
      <formula1>DropCourse</formula1>
    </dataValidation>
    <dataValidation type="list" allowBlank="1" showInputMessage="1" showErrorMessage="1" sqref="E8:E12 D16">
      <formula1>INDIRECT("calc[timeframe]")</formula1>
    </dataValidation>
    <dataValidation allowBlank="1" showInputMessage="1" showErrorMessage="1" promptTitle="Notes" prompt="Add comments to 'Notes' tab if changing appointment structure." sqref="C8:C12"/>
    <dataValidation allowBlank="1" showInputMessage="1" showErrorMessage="1" promptTitle="Do not modify" prompt="Do not modify" sqref="E16 G8:I12"/>
    <dataValidation type="list" allowBlank="1" showInputMessage="1" showErrorMessage="1" promptTitle="Course" prompt="Select from drop down. Add courses to 'Dept Details' page as needed." sqref="A8:A12">
      <formula1>DropCourse</formula1>
    </dataValidation>
    <dataValidation type="list" allowBlank="1" showInputMessage="1" showErrorMessage="1" errorTitle="Funding" error="Please update this field to match one of the available funds on the 'Funding Details' worksheet (under the 'Fund Name' column)." promptTitle="Funding" prompt="Choose funding from drop down. Add sources to the 'Funding' table on the 'Dept Details' page as needed." sqref="D8:D12">
      <formula1>DropFund</formula1>
    </dataValidation>
  </dataValidations>
  <pageMargins left="0.25" right="0.25" top="0.75" bottom="0.75" header="0.3" footer="0.3"/>
  <pageSetup scale="82" fitToHeight="0" orientation="landscape" r:id="rId1"/>
  <headerFooter>
    <oddFooter>&amp;L&amp;D&amp;R&amp;Z&amp;F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zoomScaleNormal="100" workbookViewId="0">
      <selection activeCell="A5" sqref="A5:B5"/>
    </sheetView>
  </sheetViews>
  <sheetFormatPr defaultRowHeight="15" x14ac:dyDescent="0.25"/>
  <cols>
    <col min="1" max="1" width="30" bestFit="1" customWidth="1"/>
    <col min="2" max="2" width="103.85546875" customWidth="1"/>
  </cols>
  <sheetData>
    <row r="1" spans="1:6" ht="23.25" x14ac:dyDescent="0.35">
      <c r="A1" s="67" t="s">
        <v>41</v>
      </c>
      <c r="B1" s="67"/>
    </row>
    <row r="2" spans="1:6" x14ac:dyDescent="0.25">
      <c r="A2" s="64" t="str">
        <f>IF(DeptName="","Enter department/center name on 'Dept Details worksheet",DeptName)</f>
        <v>Enter department/center name on 'Dept Details worksheet</v>
      </c>
      <c r="B2" s="64"/>
      <c r="C2" s="31"/>
      <c r="D2" s="31"/>
      <c r="E2" s="31"/>
      <c r="F2" s="31"/>
    </row>
    <row r="3" spans="1:6" x14ac:dyDescent="0.25">
      <c r="A3" s="68" t="s">
        <v>50</v>
      </c>
      <c r="B3" s="68"/>
    </row>
    <row r="4" spans="1:6" x14ac:dyDescent="0.25">
      <c r="A4" s="2" t="s">
        <v>9</v>
      </c>
      <c r="B4" s="2" t="s">
        <v>17</v>
      </c>
    </row>
    <row r="5" spans="1:6" x14ac:dyDescent="0.25">
      <c r="A5" s="10"/>
      <c r="B5" s="9"/>
    </row>
    <row r="6" spans="1:6" x14ac:dyDescent="0.25">
      <c r="A6" s="10"/>
      <c r="B6" s="9"/>
    </row>
    <row r="7" spans="1:6" x14ac:dyDescent="0.25">
      <c r="A7" s="10"/>
      <c r="B7" s="9"/>
    </row>
    <row r="8" spans="1:6" x14ac:dyDescent="0.25">
      <c r="A8" s="10"/>
      <c r="B8" s="9"/>
    </row>
    <row r="9" spans="1:6" x14ac:dyDescent="0.25">
      <c r="A9" s="10"/>
      <c r="B9" s="9"/>
    </row>
  </sheetData>
  <mergeCells count="3">
    <mergeCell ref="A2:B2"/>
    <mergeCell ref="A1:B1"/>
    <mergeCell ref="A3:B3"/>
  </mergeCells>
  <dataValidations count="1">
    <dataValidation type="list" allowBlank="1" showInputMessage="1" showErrorMessage="1" sqref="A5:A9">
      <formula1>DropCourse</formula1>
    </dataValidation>
  </dataValidations>
  <pageMargins left="0.25" right="0.25" top="0.75" bottom="0.75" header="0.3" footer="0.3"/>
  <pageSetup fitToHeight="0" orientation="landscape" r:id="rId1"/>
  <headerFooter>
    <oddFooter>&amp;L&amp;D&amp;R&amp;Z&amp;F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RowColHeaders="0" zoomScaleNormal="100" workbookViewId="0">
      <selection activeCell="D26" sqref="D26:D27"/>
    </sheetView>
  </sheetViews>
  <sheetFormatPr defaultRowHeight="15" x14ac:dyDescent="0.25"/>
  <cols>
    <col min="1" max="1" width="43.5703125" bestFit="1" customWidth="1"/>
    <col min="2" max="2" width="14.42578125" bestFit="1" customWidth="1"/>
    <col min="3" max="3" width="13.7109375" bestFit="1" customWidth="1"/>
    <col min="4" max="4" width="17.85546875" bestFit="1" customWidth="1"/>
    <col min="5" max="5" width="16" bestFit="1" customWidth="1"/>
  </cols>
  <sheetData>
    <row r="1" spans="1:7" ht="21" x14ac:dyDescent="0.35">
      <c r="A1" s="69" t="s">
        <v>42</v>
      </c>
      <c r="B1" s="69"/>
      <c r="C1" s="69"/>
      <c r="D1" s="69"/>
    </row>
    <row r="2" spans="1:7" x14ac:dyDescent="0.25">
      <c r="A2" s="43" t="str">
        <f>IF(DeptName="","Enter department/center name on 'Dept Details worksheet",DeptName &amp; " (no entry on this page)")</f>
        <v>Enter department/center name on 'Dept Details worksheet</v>
      </c>
      <c r="B2" s="31"/>
      <c r="C2" s="31"/>
      <c r="D2" s="31"/>
      <c r="E2" s="31"/>
      <c r="F2" s="31"/>
      <c r="G2" s="31"/>
    </row>
    <row r="3" spans="1:7" x14ac:dyDescent="0.25">
      <c r="A3" s="22" t="s">
        <v>31</v>
      </c>
      <c r="B3" s="22" t="s">
        <v>26</v>
      </c>
      <c r="C3" s="22" t="s">
        <v>45</v>
      </c>
      <c r="D3" s="22" t="s">
        <v>27</v>
      </c>
      <c r="E3" s="22" t="s">
        <v>28</v>
      </c>
    </row>
    <row r="4" spans="1:7" x14ac:dyDescent="0.25">
      <c r="A4" s="23" t="str">
        <f>IFERROR(INDEX(Courses[DropdownCourse],ROW()-3,1),"")</f>
        <v/>
      </c>
      <c r="B4" s="24">
        <f>SUMIF(TA[Course],Summary[[#This Row],[Course]],TA[Est. Salary])</f>
        <v>0</v>
      </c>
      <c r="C4" s="38" t="str">
        <f>IF(Summary[[#This Row],[TA Estimate]]=0,"",Summary[[#This Row],[TA Estimate]]/TARate)</f>
        <v/>
      </c>
      <c r="D4" s="24">
        <f>SUMIF(Reader[Course Number &amp; Title],Summary[[#This Row],[Course]],Reader[Est. Salary ($21.57/hr)])</f>
        <v>0</v>
      </c>
      <c r="E4" s="24">
        <f>Summary[[#This Row],[TA Estimate]]+Summary[[#This Row],[Reader Estimate]]</f>
        <v>0</v>
      </c>
    </row>
    <row r="5" spans="1:7" x14ac:dyDescent="0.25">
      <c r="A5" s="23" t="str">
        <f>IFERROR(INDEX(Courses[DropdownCourse],ROW()-3,1),"")</f>
        <v/>
      </c>
      <c r="B5" s="24">
        <f>SUMIF(TA[Course],Summary[[#This Row],[Course]],TA[Est. Salary])</f>
        <v>0</v>
      </c>
      <c r="C5" s="38" t="str">
        <f>IF(Summary[[#This Row],[TA Estimate]]=0,"",Summary[[#This Row],[TA Estimate]]/TARate)</f>
        <v/>
      </c>
      <c r="D5" s="25">
        <f>SUMIF(Reader[Course Number &amp; Title],Summary[[#This Row],[Course]],Reader[Est. Salary ($21.57/hr)])</f>
        <v>0</v>
      </c>
      <c r="E5" s="24">
        <f>Summary[[#This Row],[TA Estimate]]+Summary[[#This Row],[Reader Estimate]]</f>
        <v>0</v>
      </c>
    </row>
    <row r="6" spans="1:7" x14ac:dyDescent="0.25">
      <c r="A6" s="23" t="str">
        <f>IFERROR(INDEX(Courses[DropdownCourse],ROW()-3,1),"")</f>
        <v/>
      </c>
      <c r="B6" s="24">
        <f>SUMIF(TA[Course],Summary[[#This Row],[Course]],TA[Est. Salary])</f>
        <v>0</v>
      </c>
      <c r="C6" s="38" t="str">
        <f>IF(Summary[[#This Row],[TA Estimate]]=0,"",Summary[[#This Row],[TA Estimate]]/TARate)</f>
        <v/>
      </c>
      <c r="D6" s="25">
        <f>SUMIF(Reader[Course Number &amp; Title],Summary[[#This Row],[Course]],Reader[Est. Salary ($21.57/hr)])</f>
        <v>0</v>
      </c>
      <c r="E6" s="24">
        <f>Summary[[#This Row],[TA Estimate]]+Summary[[#This Row],[Reader Estimate]]</f>
        <v>0</v>
      </c>
    </row>
    <row r="7" spans="1:7" x14ac:dyDescent="0.25">
      <c r="A7" s="23" t="str">
        <f>IFERROR(INDEX(Courses[DropdownCourse],ROW()-3,1),"")</f>
        <v/>
      </c>
      <c r="B7" s="24">
        <f>SUMIF(TA[Course],Summary[[#This Row],[Course]],TA[Est. Salary])</f>
        <v>0</v>
      </c>
      <c r="C7" s="38" t="str">
        <f>IF(Summary[[#This Row],[TA Estimate]]=0,"",Summary[[#This Row],[TA Estimate]]/TARate)</f>
        <v/>
      </c>
      <c r="D7" s="25">
        <f>SUMIF(Reader[Course Number &amp; Title],Summary[[#This Row],[Course]],Reader[Est. Salary ($21.57/hr)])</f>
        <v>0</v>
      </c>
      <c r="E7" s="24">
        <f>Summary[[#This Row],[TA Estimate]]+Summary[[#This Row],[Reader Estimate]]</f>
        <v>0</v>
      </c>
    </row>
    <row r="8" spans="1:7" x14ac:dyDescent="0.25">
      <c r="A8" s="23" t="str">
        <f>IFERROR(INDEX(Courses[DropdownCourse],ROW()-3,1),"")</f>
        <v/>
      </c>
      <c r="B8" s="24">
        <f>SUMIF(TA[Course],Summary[[#This Row],[Course]],TA[Est. Salary])</f>
        <v>0</v>
      </c>
      <c r="C8" s="38" t="str">
        <f>IF(Summary[[#This Row],[TA Estimate]]=0,"",Summary[[#This Row],[TA Estimate]]/TARate)</f>
        <v/>
      </c>
      <c r="D8" s="25">
        <f>SUMIF(Reader[Course Number &amp; Title],Summary[[#This Row],[Course]],Reader[Est. Salary ($21.57/hr)])</f>
        <v>0</v>
      </c>
      <c r="E8" s="24">
        <f>Summary[[#This Row],[TA Estimate]]+Summary[[#This Row],[Reader Estimate]]</f>
        <v>0</v>
      </c>
    </row>
    <row r="9" spans="1:7" x14ac:dyDescent="0.25">
      <c r="A9" s="23" t="str">
        <f>IFERROR(INDEX(Courses[DropdownCourse],ROW()-3,1),"")</f>
        <v/>
      </c>
      <c r="B9" s="24">
        <f>SUMIF(TA[Course],Summary[[#This Row],[Course]],TA[Est. Salary])</f>
        <v>0</v>
      </c>
      <c r="C9" s="38" t="str">
        <f>IF(Summary[[#This Row],[TA Estimate]]=0,"",Summary[[#This Row],[TA Estimate]]/TARate)</f>
        <v/>
      </c>
      <c r="D9" s="25">
        <f>SUMIF(Reader[Course Number &amp; Title],Summary[[#This Row],[Course]],Reader[Est. Salary ($21.57/hr)])</f>
        <v>0</v>
      </c>
      <c r="E9" s="24">
        <f>Summary[[#This Row],[TA Estimate]]+Summary[[#This Row],[Reader Estimate]]</f>
        <v>0</v>
      </c>
    </row>
    <row r="10" spans="1:7" x14ac:dyDescent="0.25">
      <c r="A10" s="23" t="str">
        <f>IFERROR(INDEX(Courses[DropdownCourse],ROW()-3,1),"")</f>
        <v/>
      </c>
      <c r="B10" s="24">
        <f>SUMIF(TA[Course],Summary[[#This Row],[Course]],TA[Est. Salary])</f>
        <v>0</v>
      </c>
      <c r="C10" s="38" t="str">
        <f>IF(Summary[[#This Row],[TA Estimate]]=0,"",Summary[[#This Row],[TA Estimate]]/TARate)</f>
        <v/>
      </c>
      <c r="D10" s="25">
        <f>SUMIF(Reader[Course Number &amp; Title],Summary[[#This Row],[Course]],Reader[Est. Salary ($21.57/hr)])</f>
        <v>0</v>
      </c>
      <c r="E10" s="24">
        <f>Summary[[#This Row],[TA Estimate]]+Summary[[#This Row],[Reader Estimate]]</f>
        <v>0</v>
      </c>
    </row>
    <row r="11" spans="1:7" x14ac:dyDescent="0.25">
      <c r="A11" s="23" t="str">
        <f>IFERROR(INDEX(Courses[DropdownCourse],ROW()-3,1),"")</f>
        <v/>
      </c>
      <c r="B11" s="24">
        <f>SUMIF(TA[Course],Summary[[#This Row],[Course]],TA[Est. Salary])</f>
        <v>0</v>
      </c>
      <c r="C11" s="38" t="str">
        <f>IF(Summary[[#This Row],[TA Estimate]]=0,"",Summary[[#This Row],[TA Estimate]]/TARate)</f>
        <v/>
      </c>
      <c r="D11" s="25">
        <f>SUMIF(Reader[Course Number &amp; Title],Summary[[#This Row],[Course]],Reader[Est. Salary ($21.57/hr)])</f>
        <v>0</v>
      </c>
      <c r="E11" s="24">
        <f>Summary[[#This Row],[TA Estimate]]+Summary[[#This Row],[Reader Estimate]]</f>
        <v>0</v>
      </c>
    </row>
    <row r="12" spans="1:7" x14ac:dyDescent="0.25">
      <c r="A12" s="23" t="str">
        <f>IFERROR(INDEX(Courses[DropdownCourse],ROW()-3,1),"")</f>
        <v/>
      </c>
      <c r="B12" s="24">
        <f>SUMIF(TA[Course],Summary[[#This Row],[Course]],TA[Est. Salary])</f>
        <v>0</v>
      </c>
      <c r="C12" s="38" t="str">
        <f>IF(Summary[[#This Row],[TA Estimate]]=0,"",Summary[[#This Row],[TA Estimate]]/TARate)</f>
        <v/>
      </c>
      <c r="D12" s="25">
        <f>SUMIF(Reader[Course Number &amp; Title],Summary[[#This Row],[Course]],Reader[Est. Salary ($21.57/hr)])</f>
        <v>0</v>
      </c>
      <c r="E12" s="24">
        <f>Summary[[#This Row],[TA Estimate]]+Summary[[#This Row],[Reader Estimate]]</f>
        <v>0</v>
      </c>
    </row>
    <row r="13" spans="1:7" x14ac:dyDescent="0.25">
      <c r="A13" s="23" t="str">
        <f>IFERROR(INDEX(Courses[DropdownCourse],ROW()-3,1),"")</f>
        <v/>
      </c>
      <c r="B13" s="24">
        <f>SUMIF(TA[Course],Summary[[#This Row],[Course]],TA[Est. Salary])</f>
        <v>0</v>
      </c>
      <c r="C13" s="38" t="str">
        <f>IF(Summary[[#This Row],[TA Estimate]]=0,"",Summary[[#This Row],[TA Estimate]]/TARate)</f>
        <v/>
      </c>
      <c r="D13" s="25">
        <f>SUMIF(Reader[Course Number &amp; Title],Summary[[#This Row],[Course]],Reader[Est. Salary ($21.57/hr)])</f>
        <v>0</v>
      </c>
      <c r="E13" s="24">
        <f>Summary[[#This Row],[TA Estimate]]+Summary[[#This Row],[Reader Estimate]]</f>
        <v>0</v>
      </c>
    </row>
    <row r="14" spans="1:7" x14ac:dyDescent="0.25">
      <c r="A14" s="23" t="str">
        <f>IFERROR(INDEX(Courses[DropdownCourse],ROW()-3,1),"")</f>
        <v/>
      </c>
      <c r="B14" s="24">
        <f>SUMIF(TA[Course],Summary[[#This Row],[Course]],TA[Est. Salary])</f>
        <v>0</v>
      </c>
      <c r="C14" s="38" t="str">
        <f>IF(Summary[[#This Row],[TA Estimate]]=0,"",Summary[[#This Row],[TA Estimate]]/TARate)</f>
        <v/>
      </c>
      <c r="D14" s="25">
        <f>SUMIF(Reader[Course Number &amp; Title],Summary[[#This Row],[Course]],Reader[Est. Salary ($21.57/hr)])</f>
        <v>0</v>
      </c>
      <c r="E14" s="24">
        <f>Summary[[#This Row],[TA Estimate]]+Summary[[#This Row],[Reader Estimate]]</f>
        <v>0</v>
      </c>
    </row>
    <row r="15" spans="1:7" x14ac:dyDescent="0.25">
      <c r="A15" s="23" t="str">
        <f>IFERROR(INDEX(Courses[DropdownCourse],ROW()-3,1),"")</f>
        <v/>
      </c>
      <c r="B15" s="24">
        <f>SUMIF(TA[Course],Summary[[#This Row],[Course]],TA[Est. Salary])</f>
        <v>0</v>
      </c>
      <c r="C15" s="38" t="str">
        <f>IF(Summary[[#This Row],[TA Estimate]]=0,"",Summary[[#This Row],[TA Estimate]]/TARate)</f>
        <v/>
      </c>
      <c r="D15" s="25">
        <f>SUMIF(Reader[Course Number &amp; Title],Summary[[#This Row],[Course]],Reader[Est. Salary ($21.57/hr)])</f>
        <v>0</v>
      </c>
      <c r="E15" s="24">
        <f>Summary[[#This Row],[TA Estimate]]+Summary[[#This Row],[Reader Estimate]]</f>
        <v>0</v>
      </c>
    </row>
    <row r="16" spans="1:7" x14ac:dyDescent="0.25">
      <c r="A16" s="23" t="str">
        <f>IFERROR(INDEX(Courses[DropdownCourse],ROW()-3,1),"")</f>
        <v/>
      </c>
      <c r="B16" s="24">
        <f>SUMIF(TA[Course],Summary[[#This Row],[Course]],TA[Est. Salary])</f>
        <v>0</v>
      </c>
      <c r="C16" s="38" t="str">
        <f>IF(Summary[[#This Row],[TA Estimate]]=0,"",Summary[[#This Row],[TA Estimate]]/TARate)</f>
        <v/>
      </c>
      <c r="D16" s="25">
        <f>SUMIF(Reader[Course Number &amp; Title],Summary[[#This Row],[Course]],Reader[Est. Salary ($21.57/hr)])</f>
        <v>0</v>
      </c>
      <c r="E16" s="24">
        <f>Summary[[#This Row],[TA Estimate]]+Summary[[#This Row],[Reader Estimate]]</f>
        <v>0</v>
      </c>
    </row>
    <row r="17" spans="1:5" x14ac:dyDescent="0.25">
      <c r="A17" s="23" t="str">
        <f>IFERROR(INDEX(Courses[DropdownCourse],ROW()-3,1),"")</f>
        <v/>
      </c>
      <c r="B17" s="24">
        <f>SUMIF(TA[Course],Summary[[#This Row],[Course]],TA[Est. Salary])</f>
        <v>0</v>
      </c>
      <c r="C17" s="38" t="str">
        <f>IF(Summary[[#This Row],[TA Estimate]]=0,"",Summary[[#This Row],[TA Estimate]]/TARate)</f>
        <v/>
      </c>
      <c r="D17" s="25">
        <f>SUMIF(Reader[Course Number &amp; Title],Summary[[#This Row],[Course]],Reader[Est. Salary ($21.57/hr)])</f>
        <v>0</v>
      </c>
      <c r="E17" s="24">
        <f>Summary[[#This Row],[TA Estimate]]+Summary[[#This Row],[Reader Estimate]]</f>
        <v>0</v>
      </c>
    </row>
    <row r="18" spans="1:5" x14ac:dyDescent="0.25">
      <c r="A18" s="23" t="str">
        <f>IFERROR(INDEX(Courses[DropdownCourse],ROW()-3,1),"")</f>
        <v/>
      </c>
      <c r="B18" s="24">
        <f>SUMIF(TA[Course],Summary[[#This Row],[Course]],TA[Est. Salary])</f>
        <v>0</v>
      </c>
      <c r="C18" s="38" t="str">
        <f>IF(Summary[[#This Row],[TA Estimate]]=0,"",Summary[[#This Row],[TA Estimate]]/TARate)</f>
        <v/>
      </c>
      <c r="D18" s="25">
        <f>SUMIF(Reader[Course Number &amp; Title],Summary[[#This Row],[Course]],Reader[Est. Salary ($21.57/hr)])</f>
        <v>0</v>
      </c>
      <c r="E18" s="24">
        <f>Summary[[#This Row],[TA Estimate]]+Summary[[#This Row],[Reader Estimate]]</f>
        <v>0</v>
      </c>
    </row>
    <row r="19" spans="1:5" x14ac:dyDescent="0.25">
      <c r="A19" s="23" t="str">
        <f>IFERROR(INDEX(Courses[DropdownCourse],ROW()-3,1),"")</f>
        <v/>
      </c>
      <c r="B19" s="24">
        <f>SUMIF(TA[Course],Summary[[#This Row],[Course]],TA[Est. Salary])</f>
        <v>0</v>
      </c>
      <c r="C19" s="38" t="str">
        <f>IF(Summary[[#This Row],[TA Estimate]]=0,"",Summary[[#This Row],[TA Estimate]]/TARate)</f>
        <v/>
      </c>
      <c r="D19" s="25">
        <f>SUMIF(Reader[Course Number &amp; Title],Summary[[#This Row],[Course]],Reader[Est. Salary ($21.57/hr)])</f>
        <v>0</v>
      </c>
      <c r="E19" s="24">
        <f>Summary[[#This Row],[TA Estimate]]+Summary[[#This Row],[Reader Estimate]]</f>
        <v>0</v>
      </c>
    </row>
    <row r="20" spans="1:5" x14ac:dyDescent="0.25">
      <c r="A20" s="23" t="str">
        <f>IFERROR(INDEX(Courses[DropdownCourse],ROW()-3,1),"")</f>
        <v/>
      </c>
      <c r="B20" s="24">
        <f>SUMIF(TA[Course],Summary[[#This Row],[Course]],TA[Est. Salary])</f>
        <v>0</v>
      </c>
      <c r="C20" s="38" t="str">
        <f>IF(Summary[[#This Row],[TA Estimate]]=0,"",Summary[[#This Row],[TA Estimate]]/TARate)</f>
        <v/>
      </c>
      <c r="D20" s="25">
        <f>SUMIF(Reader[Course Number &amp; Title],Summary[[#This Row],[Course]],Reader[Est. Salary ($21.57/hr)])</f>
        <v>0</v>
      </c>
      <c r="E20" s="24">
        <f>Summary[[#This Row],[TA Estimate]]+Summary[[#This Row],[Reader Estimate]]</f>
        <v>0</v>
      </c>
    </row>
    <row r="21" spans="1:5" x14ac:dyDescent="0.25">
      <c r="A21" s="23" t="str">
        <f>IFERROR(INDEX(Courses[DropdownCourse],ROW()-3,1),"")</f>
        <v/>
      </c>
      <c r="B21" s="24">
        <f>SUMIF(TA[Course],Summary[[#This Row],[Course]],TA[Est. Salary])</f>
        <v>0</v>
      </c>
      <c r="C21" s="38" t="str">
        <f>IF(Summary[[#This Row],[TA Estimate]]=0,"",Summary[[#This Row],[TA Estimate]]/TARate)</f>
        <v/>
      </c>
      <c r="D21" s="25">
        <f>SUMIF(Reader[Course Number &amp; Title],Summary[[#This Row],[Course]],Reader[Est. Salary ($21.57/hr)])</f>
        <v>0</v>
      </c>
      <c r="E21" s="24">
        <f>Summary[[#This Row],[TA Estimate]]+Summary[[#This Row],[Reader Estimate]]</f>
        <v>0</v>
      </c>
    </row>
    <row r="22" spans="1:5" x14ac:dyDescent="0.25">
      <c r="A22" s="23" t="str">
        <f>IFERROR(INDEX(Courses[DropdownCourse],ROW()-3,1),"")</f>
        <v/>
      </c>
      <c r="B22" s="24">
        <f>SUMIF(TA[Course],Summary[[#This Row],[Course]],TA[Est. Salary])</f>
        <v>0</v>
      </c>
      <c r="C22" s="38" t="str">
        <f>IF(Summary[[#This Row],[TA Estimate]]=0,"",Summary[[#This Row],[TA Estimate]]/TARate)</f>
        <v/>
      </c>
      <c r="D22" s="25">
        <f>SUMIF(Reader[Course Number &amp; Title],Summary[[#This Row],[Course]],Reader[Est. Salary ($21.57/hr)])</f>
        <v>0</v>
      </c>
      <c r="E22" s="24">
        <f>Summary[[#This Row],[TA Estimate]]+Summary[[#This Row],[Reader Estimate]]</f>
        <v>0</v>
      </c>
    </row>
    <row r="23" spans="1:5" x14ac:dyDescent="0.25">
      <c r="A23" s="23" t="str">
        <f>IFERROR(INDEX(Courses[DropdownCourse],ROW()-3,1),"")</f>
        <v/>
      </c>
      <c r="B23" s="24">
        <f>SUMIF(TA[Course],Summary[[#This Row],[Course]],TA[Est. Salary])</f>
        <v>0</v>
      </c>
      <c r="C23" s="38" t="str">
        <f>IF(Summary[[#This Row],[TA Estimate]]=0,"",Summary[[#This Row],[TA Estimate]]/TARate)</f>
        <v/>
      </c>
      <c r="D23" s="25">
        <f>SUMIF(Reader[Course Number &amp; Title],Summary[[#This Row],[Course]],Reader[Est. Salary ($21.57/hr)])</f>
        <v>0</v>
      </c>
      <c r="E23" s="24">
        <f>Summary[[#This Row],[TA Estimate]]+Summary[[#This Row],[Reader Estimate]]</f>
        <v>0</v>
      </c>
    </row>
    <row r="24" spans="1:5" x14ac:dyDescent="0.25">
      <c r="A24" s="23" t="str">
        <f>IFERROR(INDEX(Courses[DropdownCourse],ROW()-3,1),"")</f>
        <v/>
      </c>
      <c r="B24" s="24">
        <f>SUMIF(TA[Course],Summary[[#This Row],[Course]],TA[Est. Salary])</f>
        <v>0</v>
      </c>
      <c r="C24" s="38" t="str">
        <f>IF(Summary[[#This Row],[TA Estimate]]=0,"",Summary[[#This Row],[TA Estimate]]/TARate)</f>
        <v/>
      </c>
      <c r="D24" s="25">
        <f>SUMIF(Reader[Course Number &amp; Title],Summary[[#This Row],[Course]],Reader[Est. Salary ($21.57/hr)])</f>
        <v>0</v>
      </c>
      <c r="E24" s="24">
        <f>Summary[[#This Row],[TA Estimate]]+Summary[[#This Row],[Reader Estimate]]</f>
        <v>0</v>
      </c>
    </row>
    <row r="25" spans="1:5" x14ac:dyDescent="0.25">
      <c r="A25" s="23" t="str">
        <f>IFERROR(INDEX(Courses[DropdownCourse],ROW()-3,1),"")</f>
        <v/>
      </c>
      <c r="B25" s="24">
        <f>SUMIF(TA[Course],Summary[[#This Row],[Course]],TA[Est. Salary])</f>
        <v>0</v>
      </c>
      <c r="C25" s="38" t="str">
        <f>IF(Summary[[#This Row],[TA Estimate]]=0,"",Summary[[#This Row],[TA Estimate]]/TARate)</f>
        <v/>
      </c>
      <c r="D25" s="25">
        <f>SUMIF(Reader[Course Number &amp; Title],Summary[[#This Row],[Course]],Reader[Est. Salary ($21.57/hr)])</f>
        <v>0</v>
      </c>
      <c r="E25" s="24">
        <f>Summary[[#This Row],[TA Estimate]]+Summary[[#This Row],[Reader Estimate]]</f>
        <v>0</v>
      </c>
    </row>
    <row r="26" spans="1:5" x14ac:dyDescent="0.25">
      <c r="A26" s="23" t="str">
        <f>IFERROR(INDEX(Courses[DropdownCourse],ROW()-3,1),"")</f>
        <v/>
      </c>
      <c r="B26" s="24">
        <f>SUMIF(TA[Course],Summary[[#This Row],[Course]],TA[Est. Salary])</f>
        <v>0</v>
      </c>
      <c r="C26" s="38" t="str">
        <f>IF(Summary[[#This Row],[TA Estimate]]=0,"",Summary[[#This Row],[TA Estimate]]/TARate)</f>
        <v/>
      </c>
      <c r="D26" s="25">
        <f>SUMIF(Reader[Course Number &amp; Title],Summary[[#This Row],[Course]],Reader[Est. Salary ($21.57/hr)])</f>
        <v>0</v>
      </c>
      <c r="E26" s="24">
        <f>Summary[[#This Row],[TA Estimate]]+Summary[[#This Row],[Reader Estimate]]</f>
        <v>0</v>
      </c>
    </row>
    <row r="27" spans="1:5" x14ac:dyDescent="0.25">
      <c r="A27" s="23" t="str">
        <f>IFERROR(INDEX(Courses[DropdownCourse],ROW()-3,1),"")</f>
        <v/>
      </c>
      <c r="B27" s="24">
        <f>SUMIF(TA[Course],Summary[[#This Row],[Course]],TA[Est. Salary])</f>
        <v>0</v>
      </c>
      <c r="C27" s="38" t="str">
        <f>IF(Summary[[#This Row],[TA Estimate]]=0,"",Summary[[#This Row],[TA Estimate]]/TARate)</f>
        <v/>
      </c>
      <c r="D27" s="25">
        <f>SUMIF(Reader[Course Number &amp; Title],Summary[[#This Row],[Course]],Reader[Est. Salary ($21.57/hr)])</f>
        <v>0</v>
      </c>
      <c r="E27" s="24">
        <f>Summary[[#This Row],[TA Estimate]]+Summary[[#This Row],[Reader Estimate]]</f>
        <v>0</v>
      </c>
    </row>
    <row r="28" spans="1:5" x14ac:dyDescent="0.25">
      <c r="A28" s="23" t="str">
        <f>IFERROR(INDEX(Courses[DropdownCourse],ROW()-3,1),"")</f>
        <v/>
      </c>
      <c r="B28" s="24">
        <f>SUMIF(TA[Course],Summary[[#This Row],[Course]],TA[Est. Salary])</f>
        <v>0</v>
      </c>
      <c r="C28" s="38" t="str">
        <f>IF(Summary[[#This Row],[TA Estimate]]=0,"",Summary[[#This Row],[TA Estimate]]/TARate)</f>
        <v/>
      </c>
      <c r="D28" s="25">
        <f>SUMIF(Reader[Course Number &amp; Title],Summary[[#This Row],[Course]],Reader[Est. Salary ($21.57/hr)])</f>
        <v>0</v>
      </c>
      <c r="E28" s="24">
        <f>Summary[[#This Row],[TA Estimate]]+Summary[[#This Row],[Reader Estimate]]</f>
        <v>0</v>
      </c>
    </row>
    <row r="29" spans="1:5" x14ac:dyDescent="0.25">
      <c r="A29" s="23" t="str">
        <f>IFERROR(INDEX(Courses[DropdownCourse],ROW()-3,1),"")</f>
        <v/>
      </c>
      <c r="B29" s="24">
        <f>SUMIF(TA[Course],Summary[[#This Row],[Course]],TA[Est. Salary])</f>
        <v>0</v>
      </c>
      <c r="C29" s="38" t="str">
        <f>IF(Summary[[#This Row],[TA Estimate]]=0,"",Summary[[#This Row],[TA Estimate]]/TARate)</f>
        <v/>
      </c>
      <c r="D29" s="25">
        <f>SUMIF(Reader[Course Number &amp; Title],Summary[[#This Row],[Course]],Reader[Est. Salary ($21.57/hr)])</f>
        <v>0</v>
      </c>
      <c r="E29" s="24">
        <f>Summary[[#This Row],[TA Estimate]]+Summary[[#This Row],[Reader Estimate]]</f>
        <v>0</v>
      </c>
    </row>
    <row r="30" spans="1:5" x14ac:dyDescent="0.25">
      <c r="A30" s="23" t="str">
        <f>IFERROR(INDEX(Courses[DropdownCourse],ROW()-3,1),"")</f>
        <v/>
      </c>
      <c r="B30" s="24">
        <f>SUMIF(TA[Course],Summary[[#This Row],[Course]],TA[Est. Salary])</f>
        <v>0</v>
      </c>
      <c r="C30" s="38" t="str">
        <f>IF(Summary[[#This Row],[TA Estimate]]=0,"",Summary[[#This Row],[TA Estimate]]/TARate)</f>
        <v/>
      </c>
      <c r="D30" s="25">
        <f>SUMIF(Reader[Course Number &amp; Title],Summary[[#This Row],[Course]],Reader[Est. Salary ($21.57/hr)])</f>
        <v>0</v>
      </c>
      <c r="E30" s="24">
        <f>Summary[[#This Row],[TA Estimate]]+Summary[[#This Row],[Reader Estimate]]</f>
        <v>0</v>
      </c>
    </row>
    <row r="31" spans="1:5" x14ac:dyDescent="0.25">
      <c r="A31" s="23" t="str">
        <f>IFERROR(INDEX(Courses[DropdownCourse],ROW()-3,1),"")</f>
        <v/>
      </c>
      <c r="B31" s="24">
        <f>SUMIF(TA[Course],Summary[[#This Row],[Course]],TA[Est. Salary])</f>
        <v>0</v>
      </c>
      <c r="C31" s="38" t="str">
        <f>IF(Summary[[#This Row],[TA Estimate]]=0,"",Summary[[#This Row],[TA Estimate]]/TARate)</f>
        <v/>
      </c>
      <c r="D31" s="25">
        <f>SUMIF(Reader[Course Number &amp; Title],Summary[[#This Row],[Course]],Reader[Est. Salary ($21.57/hr)])</f>
        <v>0</v>
      </c>
      <c r="E31" s="24">
        <f>Summary[[#This Row],[TA Estimate]]+Summary[[#This Row],[Reader Estimate]]</f>
        <v>0</v>
      </c>
    </row>
    <row r="32" spans="1:5" x14ac:dyDescent="0.25">
      <c r="A32" s="23" t="str">
        <f>IFERROR(INDEX(Courses[DropdownCourse],ROW()-3,1),"")</f>
        <v/>
      </c>
      <c r="B32" s="24">
        <f>SUMIF(TA[Course],Summary[[#This Row],[Course]],TA[Est. Salary])</f>
        <v>0</v>
      </c>
      <c r="C32" s="38" t="str">
        <f>IF(Summary[[#This Row],[TA Estimate]]=0,"",Summary[[#This Row],[TA Estimate]]/TARate)</f>
        <v/>
      </c>
      <c r="D32" s="25">
        <f>SUMIF(Reader[Course Number &amp; Title],Summary[[#This Row],[Course]],Reader[Est. Salary ($21.57/hr)])</f>
        <v>0</v>
      </c>
      <c r="E32" s="24">
        <f>Summary[[#This Row],[TA Estimate]]+Summary[[#This Row],[Reader Estimate]]</f>
        <v>0</v>
      </c>
    </row>
    <row r="33" spans="1:5" x14ac:dyDescent="0.25">
      <c r="A33" s="26" t="str">
        <f>IFERROR(INDEX(Courses[DropdownCourse],ROW()-3,1),"")</f>
        <v/>
      </c>
      <c r="B33" s="27">
        <f>SUMIF(TA[Course],Summary[[#This Row],[Course]],TA[Est. Salary])</f>
        <v>0</v>
      </c>
      <c r="C33" s="39" t="str">
        <f>IF(Summary[[#This Row],[TA Estimate]]=0,"",Summary[[#This Row],[TA Estimate]]/TARate)</f>
        <v/>
      </c>
      <c r="D33" s="28">
        <f>SUMIF(Reader[Course Number &amp; Title],Summary[[#This Row],[Course]],Reader[Est. Salary ($21.57/hr)])</f>
        <v>0</v>
      </c>
      <c r="E33" s="27">
        <f>Summary[[#This Row],[TA Estimate]]+Summary[[#This Row],[Reader Estimate]]</f>
        <v>0</v>
      </c>
    </row>
    <row r="34" spans="1:5" x14ac:dyDescent="0.25">
      <c r="A34" s="36"/>
      <c r="B34" s="35">
        <f>SUBTOTAL(109,Summary[TA Estimate])</f>
        <v>0</v>
      </c>
      <c r="C34" s="37">
        <f>SUBTOTAL(109,Summary[TA FTE])</f>
        <v>0</v>
      </c>
      <c r="D34" s="35">
        <f>SUBTOTAL(109,Summary[Reader Estimate])</f>
        <v>0</v>
      </c>
      <c r="E34" s="35">
        <f>SUBTOTAL(109,Summary[Total Estimate])</f>
        <v>0</v>
      </c>
    </row>
  </sheetData>
  <sheetProtection sheet="1" selectLockedCells="1" selectUnlockedCells="1"/>
  <mergeCells count="1">
    <mergeCell ref="A1:D1"/>
  </mergeCells>
  <conditionalFormatting sqref="A4:E33">
    <cfRule type="containsBlanks" dxfId="17" priority="5">
      <formula>LEN(TRIM(A4))=0</formula>
    </cfRule>
  </conditionalFormatting>
  <conditionalFormatting sqref="A27">
    <cfRule type="cellIs" dxfId="16" priority="1" operator="equal">
      <formula>0</formula>
    </cfRule>
  </conditionalFormatting>
  <pageMargins left="0.25" right="0.25" top="0.75" bottom="0.75" header="0.3" footer="0.3"/>
  <pageSetup fitToHeight="0" orientation="landscape" r:id="rId1"/>
  <headerFooter>
    <oddFooter>&amp;L&amp;D&amp;R&amp;Z&amp;F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RowColHeaders="0" zoomScaleNormal="100" workbookViewId="0">
      <selection activeCell="A3" sqref="A3"/>
    </sheetView>
  </sheetViews>
  <sheetFormatPr defaultRowHeight="15" x14ac:dyDescent="0.25"/>
  <cols>
    <col min="1" max="1" width="43.5703125" bestFit="1" customWidth="1"/>
    <col min="2" max="2" width="14.42578125" bestFit="1" customWidth="1"/>
    <col min="3" max="3" width="13.7109375" bestFit="1" customWidth="1"/>
    <col min="4" max="4" width="17.85546875" bestFit="1" customWidth="1"/>
    <col min="5" max="5" width="16" bestFit="1" customWidth="1"/>
  </cols>
  <sheetData>
    <row r="1" spans="1:7" ht="21" x14ac:dyDescent="0.35">
      <c r="A1" s="69" t="s">
        <v>43</v>
      </c>
      <c r="B1" s="69"/>
      <c r="C1" s="69"/>
      <c r="D1" s="69"/>
    </row>
    <row r="2" spans="1:7" x14ac:dyDescent="0.25">
      <c r="A2" s="43" t="str">
        <f>IF(DeptName="","Enter department/center name on 'Dept Details worksheet",DeptName&amp; " (no entry on this page)")</f>
        <v>Enter department/center name on 'Dept Details worksheet</v>
      </c>
      <c r="B2" s="31"/>
      <c r="C2" s="31"/>
      <c r="D2" s="31"/>
      <c r="E2" s="31"/>
      <c r="F2" s="31"/>
      <c r="G2" s="31"/>
    </row>
    <row r="3" spans="1:7" x14ac:dyDescent="0.25">
      <c r="A3" s="22" t="s">
        <v>6</v>
      </c>
      <c r="B3" s="22" t="s">
        <v>26</v>
      </c>
      <c r="C3" s="22" t="s">
        <v>45</v>
      </c>
      <c r="D3" s="22" t="s">
        <v>27</v>
      </c>
      <c r="E3" s="22" t="s">
        <v>28</v>
      </c>
    </row>
    <row r="4" spans="1:7" x14ac:dyDescent="0.25">
      <c r="A4" s="23" t="str">
        <f>IFERROR(INDEX(Funding[Fund Name],ROW()-3,1),"")</f>
        <v>TA 101 Budget</v>
      </c>
      <c r="B4" s="24">
        <f>IF(Summary5[[#This Row],[Funding]]="",0,SUMIF(TA[Funding],Summary5[[#This Row],[Funding]],TA[Est. Salary]))</f>
        <v>0</v>
      </c>
      <c r="C4" s="38" t="str">
        <f>IFERROR(IF(Summary5[[#This Row],[TA Estimate]]=0,"",Summary5[[#This Row],[TA Estimate]]/TARate),"")</f>
        <v/>
      </c>
      <c r="D4" s="24">
        <f>IF(Summary5[[#This Row],[Funding]]="",0,SUMIF(Reader[Funding],Summary5[[#This Row],[Funding]],Reader[Est. Salary ($21.57/hr)]))</f>
        <v>0</v>
      </c>
      <c r="E4" s="24">
        <f>Summary5[[#This Row],[TA Estimate]]+Summary5[[#This Row],[Reader Estimate]]</f>
        <v>0</v>
      </c>
    </row>
    <row r="5" spans="1:7" x14ac:dyDescent="0.25">
      <c r="A5" s="23" t="str">
        <f>IFERROR(INDEX(Funding[Fund Name],ROW()-3,1),"")</f>
        <v>Summer Revenue</v>
      </c>
      <c r="B5" s="24">
        <f>IF(Summary5[[#This Row],[Funding]]="",0,SUMIF(TA[Funding],Summary5[[#This Row],[Funding]],TA[Est. Salary]))</f>
        <v>0</v>
      </c>
      <c r="C5" s="38" t="str">
        <f>IFERROR(IF(Summary5[[#This Row],[TA Estimate]]=0,"",Summary5[[#This Row],[TA Estimate]]/TARate),"")</f>
        <v/>
      </c>
      <c r="D5" s="25">
        <f>IF(Summary5[[#This Row],[Funding]]="",0,SUMIF(Reader[Funding],Summary5[[#This Row],[Funding]],Reader[Est. Salary ($21.57/hr)]))</f>
        <v>0</v>
      </c>
      <c r="E5" s="24">
        <f>Summary5[[#This Row],[TA Estimate]]+Summary5[[#This Row],[Reader Estimate]]</f>
        <v>0</v>
      </c>
    </row>
    <row r="6" spans="1:7" x14ac:dyDescent="0.25">
      <c r="A6" s="23">
        <f>IFERROR(INDEX(Funding[Fund Name],ROW()-3,1),"")</f>
        <v>0</v>
      </c>
      <c r="B6" s="24">
        <f>IF(Summary5[[#This Row],[Funding]]="",0,SUMIF(TA[Funding],Summary5[[#This Row],[Funding]],TA[Est. Salary]))</f>
        <v>0</v>
      </c>
      <c r="C6" s="38" t="str">
        <f>IFERROR(IF(Summary5[[#This Row],[TA Estimate]]=0,"",Summary5[[#This Row],[TA Estimate]]/TARate),"")</f>
        <v/>
      </c>
      <c r="D6" s="25">
        <f>IF(Summary5[[#This Row],[Funding]]="",0,SUMIF(Reader[Funding],Summary5[[#This Row],[Funding]],Reader[Est. Salary ($21.57/hr)]))</f>
        <v>0</v>
      </c>
      <c r="E6" s="24">
        <f>Summary5[[#This Row],[TA Estimate]]+Summary5[[#This Row],[Reader Estimate]]</f>
        <v>0</v>
      </c>
    </row>
    <row r="7" spans="1:7" x14ac:dyDescent="0.25">
      <c r="A7" s="23" t="str">
        <f>IFERROR(INDEX(Funding[Fund Name],ROW()-3,1),"")</f>
        <v/>
      </c>
      <c r="B7" s="24">
        <f>IF(Summary5[[#This Row],[Funding]]="",0,SUMIF(TA[Funding],Summary5[[#This Row],[Funding]],TA[Est. Salary]))</f>
        <v>0</v>
      </c>
      <c r="C7" s="38" t="str">
        <f>IFERROR(IF(Summary5[[#This Row],[TA Estimate]]=0,"",Summary5[[#This Row],[TA Estimate]]/TARate),"")</f>
        <v/>
      </c>
      <c r="D7" s="25">
        <f>IF(Summary5[[#This Row],[Funding]]="",0,SUMIF(Reader[Funding],Summary5[[#This Row],[Funding]],Reader[Est. Salary ($21.57/hr)]))</f>
        <v>0</v>
      </c>
      <c r="E7" s="24">
        <f>Summary5[[#This Row],[TA Estimate]]+Summary5[[#This Row],[Reader Estimate]]</f>
        <v>0</v>
      </c>
    </row>
    <row r="8" spans="1:7" x14ac:dyDescent="0.25">
      <c r="A8" s="23" t="str">
        <f>IFERROR(INDEX(Funding[Fund Name],ROW()-3,1),"")</f>
        <v/>
      </c>
      <c r="B8" s="24">
        <f>IF(Summary5[[#This Row],[Funding]]="",0,SUMIF(TA[Funding],Summary5[[#This Row],[Funding]],TA[Est. Salary]))</f>
        <v>0</v>
      </c>
      <c r="C8" s="38" t="str">
        <f>IFERROR(IF(Summary5[[#This Row],[TA Estimate]]=0,"",Summary5[[#This Row],[TA Estimate]]/TARate),"")</f>
        <v/>
      </c>
      <c r="D8" s="25">
        <f>IF(Summary5[[#This Row],[Funding]]="",0,SUMIF(Reader[Funding],Summary5[[#This Row],[Funding]],Reader[Est. Salary ($21.57/hr)]))</f>
        <v>0</v>
      </c>
      <c r="E8" s="24">
        <f>Summary5[[#This Row],[TA Estimate]]+Summary5[[#This Row],[Reader Estimate]]</f>
        <v>0</v>
      </c>
    </row>
    <row r="9" spans="1:7" x14ac:dyDescent="0.25">
      <c r="A9" s="23" t="str">
        <f>IFERROR(INDEX(Funding[Fund Name],ROW()-3,1),"")</f>
        <v/>
      </c>
      <c r="B9" s="24">
        <f>IF(Summary5[[#This Row],[Funding]]="",0,SUMIF(TA[Funding],Summary5[[#This Row],[Funding]],TA[Est. Salary]))</f>
        <v>0</v>
      </c>
      <c r="C9" s="38" t="str">
        <f>IFERROR(IF(Summary5[[#This Row],[TA Estimate]]=0,"",Summary5[[#This Row],[TA Estimate]]/TARate),"")</f>
        <v/>
      </c>
      <c r="D9" s="25">
        <f>IF(Summary5[[#This Row],[Funding]]="",0,SUMIF(Reader[Funding],Summary5[[#This Row],[Funding]],Reader[Est. Salary ($21.57/hr)]))</f>
        <v>0</v>
      </c>
      <c r="E9" s="24">
        <f>Summary5[[#This Row],[TA Estimate]]+Summary5[[#This Row],[Reader Estimate]]</f>
        <v>0</v>
      </c>
    </row>
    <row r="10" spans="1:7" x14ac:dyDescent="0.25">
      <c r="A10" s="23" t="str">
        <f>IFERROR(INDEX(Funding[Fund Name],ROW()-3,1),"")</f>
        <v/>
      </c>
      <c r="B10" s="24">
        <f>IF(Summary5[[#This Row],[Funding]]="",0,SUMIF(TA[Funding],Summary5[[#This Row],[Funding]],TA[Est. Salary]))</f>
        <v>0</v>
      </c>
      <c r="C10" s="38" t="str">
        <f>IFERROR(IF(Summary5[[#This Row],[TA Estimate]]=0,"",Summary5[[#This Row],[TA Estimate]]/TARate),"")</f>
        <v/>
      </c>
      <c r="D10" s="25">
        <f>IF(Summary5[[#This Row],[Funding]]="",0,SUMIF(Reader[Funding],Summary5[[#This Row],[Funding]],Reader[Est. Salary ($21.57/hr)]))</f>
        <v>0</v>
      </c>
      <c r="E10" s="24">
        <f>Summary5[[#This Row],[TA Estimate]]+Summary5[[#This Row],[Reader Estimate]]</f>
        <v>0</v>
      </c>
    </row>
    <row r="11" spans="1:7" x14ac:dyDescent="0.25">
      <c r="A11" s="23" t="str">
        <f>IFERROR(INDEX(Funding[Fund Name],ROW()-3,1),"")</f>
        <v/>
      </c>
      <c r="B11" s="24">
        <f>IF(Summary5[[#This Row],[Funding]]="",0,SUMIF(TA[Funding],Summary5[[#This Row],[Funding]],TA[Est. Salary]))</f>
        <v>0</v>
      </c>
      <c r="C11" s="38" t="str">
        <f>IFERROR(IF(Summary5[[#This Row],[TA Estimate]]=0,"",Summary5[[#This Row],[TA Estimate]]/TARate),"")</f>
        <v/>
      </c>
      <c r="D11" s="25">
        <f>IF(Summary5[[#This Row],[Funding]]="",0,SUMIF(Reader[Funding],Summary5[[#This Row],[Funding]],Reader[Est. Salary ($21.57/hr)]))</f>
        <v>0</v>
      </c>
      <c r="E11" s="24">
        <f>Summary5[[#This Row],[TA Estimate]]+Summary5[[#This Row],[Reader Estimate]]</f>
        <v>0</v>
      </c>
    </row>
    <row r="12" spans="1:7" x14ac:dyDescent="0.25">
      <c r="A12" s="23" t="str">
        <f>IFERROR(INDEX(Funding[Fund Name],ROW()-3,1),"")</f>
        <v/>
      </c>
      <c r="B12" s="24">
        <f>IF(Summary5[[#This Row],[Funding]]="",0,SUMIF(TA[Funding],Summary5[[#This Row],[Funding]],TA[Est. Salary]))</f>
        <v>0</v>
      </c>
      <c r="C12" s="38" t="str">
        <f>IFERROR(IF(Summary5[[#This Row],[TA Estimate]]=0,"",Summary5[[#This Row],[TA Estimate]]/TARate),"")</f>
        <v/>
      </c>
      <c r="D12" s="25">
        <f>IF(Summary5[[#This Row],[Funding]]="",0,SUMIF(Reader[Funding],Summary5[[#This Row],[Funding]],Reader[Est. Salary ($21.57/hr)]))</f>
        <v>0</v>
      </c>
      <c r="E12" s="24">
        <f>Summary5[[#This Row],[TA Estimate]]+Summary5[[#This Row],[Reader Estimate]]</f>
        <v>0</v>
      </c>
    </row>
    <row r="13" spans="1:7" x14ac:dyDescent="0.25">
      <c r="A13" s="23" t="str">
        <f>IFERROR(INDEX(Funding[Fund Name],ROW()-3,1),"")</f>
        <v/>
      </c>
      <c r="B13" s="24">
        <f>IF(Summary5[[#This Row],[Funding]]="",0,SUMIF(TA[Funding],Summary5[[#This Row],[Funding]],TA[Est. Salary]))</f>
        <v>0</v>
      </c>
      <c r="C13" s="38" t="str">
        <f>IFERROR(IF(Summary5[[#This Row],[TA Estimate]]=0,"",Summary5[[#This Row],[TA Estimate]]/TARate),"")</f>
        <v/>
      </c>
      <c r="D13" s="25">
        <f>IF(Summary5[[#This Row],[Funding]]="",0,SUMIF(Reader[Funding],Summary5[[#This Row],[Funding]],Reader[Est. Salary ($21.57/hr)]))</f>
        <v>0</v>
      </c>
      <c r="E13" s="24">
        <f>Summary5[[#This Row],[TA Estimate]]+Summary5[[#This Row],[Reader Estimate]]</f>
        <v>0</v>
      </c>
    </row>
    <row r="14" spans="1:7" x14ac:dyDescent="0.25">
      <c r="A14" s="23" t="str">
        <f>IFERROR(INDEX(Funding[Fund Name],ROW()-3,1),"")</f>
        <v/>
      </c>
      <c r="B14" s="24">
        <f>IF(Summary5[[#This Row],[Funding]]="",0,SUMIF(TA[Funding],Summary5[[#This Row],[Funding]],TA[Est. Salary]))</f>
        <v>0</v>
      </c>
      <c r="C14" s="38" t="str">
        <f>IFERROR(IF(Summary5[[#This Row],[TA Estimate]]=0,"",Summary5[[#This Row],[TA Estimate]]/TARate),"")</f>
        <v/>
      </c>
      <c r="D14" s="25">
        <f>IF(Summary5[[#This Row],[Funding]]="",0,SUMIF(Reader[Funding],Summary5[[#This Row],[Funding]],Reader[Est. Salary ($21.57/hr)]))</f>
        <v>0</v>
      </c>
      <c r="E14" s="24">
        <f>Summary5[[#This Row],[TA Estimate]]+Summary5[[#This Row],[Reader Estimate]]</f>
        <v>0</v>
      </c>
    </row>
    <row r="15" spans="1:7" x14ac:dyDescent="0.25">
      <c r="A15" s="23" t="str">
        <f>IFERROR(INDEX(Funding[Fund Name],ROW()-3,1),"")</f>
        <v/>
      </c>
      <c r="B15" s="24">
        <f>IF(Summary5[[#This Row],[Funding]]="",0,SUMIF(TA[Funding],Summary5[[#This Row],[Funding]],TA[Est. Salary]))</f>
        <v>0</v>
      </c>
      <c r="C15" s="38" t="str">
        <f>IFERROR(IF(Summary5[[#This Row],[TA Estimate]]=0,"",Summary5[[#This Row],[TA Estimate]]/TARate),"")</f>
        <v/>
      </c>
      <c r="D15" s="25">
        <f>IF(Summary5[[#This Row],[Funding]]="",0,SUMIF(Reader[Funding],Summary5[[#This Row],[Funding]],Reader[Est. Salary ($21.57/hr)]))</f>
        <v>0</v>
      </c>
      <c r="E15" s="24">
        <f>Summary5[[#This Row],[TA Estimate]]+Summary5[[#This Row],[Reader Estimate]]</f>
        <v>0</v>
      </c>
    </row>
    <row r="16" spans="1:7" x14ac:dyDescent="0.25">
      <c r="A16" s="23" t="str">
        <f>IFERROR(INDEX(Funding[Fund Name],ROW()-3,1),"")</f>
        <v/>
      </c>
      <c r="B16" s="24">
        <f>IF(Summary5[[#This Row],[Funding]]="",0,SUMIF(TA[Funding],Summary5[[#This Row],[Funding]],TA[Est. Salary]))</f>
        <v>0</v>
      </c>
      <c r="C16" s="38" t="str">
        <f>IFERROR(IF(Summary5[[#This Row],[TA Estimate]]=0,"",Summary5[[#This Row],[TA Estimate]]/TARate),"")</f>
        <v/>
      </c>
      <c r="D16" s="25">
        <f>IF(Summary5[[#This Row],[Funding]]="",0,SUMIF(Reader[Funding],Summary5[[#This Row],[Funding]],Reader[Est. Salary ($21.57/hr)]))</f>
        <v>0</v>
      </c>
      <c r="E16" s="24">
        <f>Summary5[[#This Row],[TA Estimate]]+Summary5[[#This Row],[Reader Estimate]]</f>
        <v>0</v>
      </c>
    </row>
    <row r="17" spans="1:5" x14ac:dyDescent="0.25">
      <c r="A17" s="23" t="str">
        <f>IFERROR(INDEX(Funding[Fund Name],ROW()-3,1),"")</f>
        <v/>
      </c>
      <c r="B17" s="24">
        <f>IF(Summary5[[#This Row],[Funding]]="",0,SUMIF(TA[Funding],Summary5[[#This Row],[Funding]],TA[Est. Salary]))</f>
        <v>0</v>
      </c>
      <c r="C17" s="38" t="str">
        <f>IFERROR(IF(Summary5[[#This Row],[TA Estimate]]=0,"",Summary5[[#This Row],[TA Estimate]]/TARate),"")</f>
        <v/>
      </c>
      <c r="D17" s="25">
        <f>IF(Summary5[[#This Row],[Funding]]="",0,SUMIF(Reader[Funding],Summary5[[#This Row],[Funding]],Reader[Est. Salary ($21.57/hr)]))</f>
        <v>0</v>
      </c>
      <c r="E17" s="24">
        <f>Summary5[[#This Row],[TA Estimate]]+Summary5[[#This Row],[Reader Estimate]]</f>
        <v>0</v>
      </c>
    </row>
    <row r="18" spans="1:5" x14ac:dyDescent="0.25">
      <c r="A18" s="23" t="str">
        <f>IFERROR(INDEX(Funding[Fund Name],ROW()-3,1),"")</f>
        <v/>
      </c>
      <c r="B18" s="24">
        <f>IF(Summary5[[#This Row],[Funding]]="",0,SUMIF(TA[Funding],Summary5[[#This Row],[Funding]],TA[Est. Salary]))</f>
        <v>0</v>
      </c>
      <c r="C18" s="38" t="str">
        <f>IFERROR(IF(Summary5[[#This Row],[TA Estimate]]=0,"",Summary5[[#This Row],[TA Estimate]]/TARate),"")</f>
        <v/>
      </c>
      <c r="D18" s="25">
        <f>IF(Summary5[[#This Row],[Funding]]="",0,SUMIF(Reader[Funding],Summary5[[#This Row],[Funding]],Reader[Est. Salary ($21.57/hr)]))</f>
        <v>0</v>
      </c>
      <c r="E18" s="24">
        <f>Summary5[[#This Row],[TA Estimate]]+Summary5[[#This Row],[Reader Estimate]]</f>
        <v>0</v>
      </c>
    </row>
    <row r="19" spans="1:5" x14ac:dyDescent="0.25">
      <c r="A19" s="23" t="str">
        <f>IFERROR(INDEX(Funding[Fund Name],ROW()-3,1),"")</f>
        <v/>
      </c>
      <c r="B19" s="24">
        <f>IF(Summary5[[#This Row],[Funding]]="",0,SUMIF(TA[Funding],Summary5[[#This Row],[Funding]],TA[Est. Salary]))</f>
        <v>0</v>
      </c>
      <c r="C19" s="38" t="str">
        <f>IFERROR(IF(Summary5[[#This Row],[TA Estimate]]=0,"",Summary5[[#This Row],[TA Estimate]]/TARate),"")</f>
        <v/>
      </c>
      <c r="D19" s="25">
        <f>IF(Summary5[[#This Row],[Funding]]="",0,SUMIF(Reader[Funding],Summary5[[#This Row],[Funding]],Reader[Est. Salary ($21.57/hr)]))</f>
        <v>0</v>
      </c>
      <c r="E19" s="24">
        <f>Summary5[[#This Row],[TA Estimate]]+Summary5[[#This Row],[Reader Estimate]]</f>
        <v>0</v>
      </c>
    </row>
    <row r="20" spans="1:5" x14ac:dyDescent="0.25">
      <c r="A20" s="23" t="str">
        <f>IFERROR(INDEX(Funding[Fund Name],ROW()-3,1),"")</f>
        <v/>
      </c>
      <c r="B20" s="24">
        <f>IF(Summary5[[#This Row],[Funding]]="",0,SUMIF(TA[Funding],Summary5[[#This Row],[Funding]],TA[Est. Salary]))</f>
        <v>0</v>
      </c>
      <c r="C20" s="38" t="str">
        <f>IFERROR(IF(Summary5[[#This Row],[TA Estimate]]=0,"",Summary5[[#This Row],[TA Estimate]]/TARate),"")</f>
        <v/>
      </c>
      <c r="D20" s="25">
        <f>IF(Summary5[[#This Row],[Funding]]="",0,SUMIF(Reader[Funding],Summary5[[#This Row],[Funding]],Reader[Est. Salary ($21.57/hr)]))</f>
        <v>0</v>
      </c>
      <c r="E20" s="24">
        <f>Summary5[[#This Row],[TA Estimate]]+Summary5[[#This Row],[Reader Estimate]]</f>
        <v>0</v>
      </c>
    </row>
    <row r="21" spans="1:5" x14ac:dyDescent="0.25">
      <c r="A21" s="23" t="str">
        <f>IFERROR(INDEX(Funding[Fund Name],ROW()-3,1),"")</f>
        <v/>
      </c>
      <c r="B21" s="24">
        <f>IF(Summary5[[#This Row],[Funding]]="",0,SUMIF(TA[Funding],Summary5[[#This Row],[Funding]],TA[Est. Salary]))</f>
        <v>0</v>
      </c>
      <c r="C21" s="38" t="str">
        <f>IFERROR(IF(Summary5[[#This Row],[TA Estimate]]=0,"",Summary5[[#This Row],[TA Estimate]]/TARate),"")</f>
        <v/>
      </c>
      <c r="D21" s="25">
        <f>IF(Summary5[[#This Row],[Funding]]="",0,SUMIF(Reader[Funding],Summary5[[#This Row],[Funding]],Reader[Est. Salary ($21.57/hr)]))</f>
        <v>0</v>
      </c>
      <c r="E21" s="24">
        <f>Summary5[[#This Row],[TA Estimate]]+Summary5[[#This Row],[Reader Estimate]]</f>
        <v>0</v>
      </c>
    </row>
    <row r="22" spans="1:5" x14ac:dyDescent="0.25">
      <c r="A22" s="23" t="str">
        <f>IFERROR(INDEX(Funding[Fund Name],ROW()-3,1),"")</f>
        <v/>
      </c>
      <c r="B22" s="24">
        <f>IF(Summary5[[#This Row],[Funding]]="",0,SUMIF(TA[Funding],Summary5[[#This Row],[Funding]],TA[Est. Salary]))</f>
        <v>0</v>
      </c>
      <c r="C22" s="38" t="str">
        <f>IFERROR(IF(Summary5[[#This Row],[TA Estimate]]=0,"",Summary5[[#This Row],[TA Estimate]]/TARate),"")</f>
        <v/>
      </c>
      <c r="D22" s="25">
        <f>IF(Summary5[[#This Row],[Funding]]="",0,SUMIF(Reader[Funding],Summary5[[#This Row],[Funding]],Reader[Est. Salary ($21.57/hr)]))</f>
        <v>0</v>
      </c>
      <c r="E22" s="24">
        <f>Summary5[[#This Row],[TA Estimate]]+Summary5[[#This Row],[Reader Estimate]]</f>
        <v>0</v>
      </c>
    </row>
    <row r="23" spans="1:5" x14ac:dyDescent="0.25">
      <c r="A23" s="23" t="str">
        <f>IFERROR(INDEX(Funding[Fund Name],ROW()-3,1),"")</f>
        <v/>
      </c>
      <c r="B23" s="24">
        <f>IF(Summary5[[#This Row],[Funding]]="",0,SUMIF(TA[Funding],Summary5[[#This Row],[Funding]],TA[Est. Salary]))</f>
        <v>0</v>
      </c>
      <c r="C23" s="38" t="str">
        <f>IFERROR(IF(Summary5[[#This Row],[TA Estimate]]=0,"",Summary5[[#This Row],[TA Estimate]]/TARate),"")</f>
        <v/>
      </c>
      <c r="D23" s="25">
        <f>IF(Summary5[[#This Row],[Funding]]="",0,SUMIF(Reader[Funding],Summary5[[#This Row],[Funding]],Reader[Est. Salary ($21.57/hr)]))</f>
        <v>0</v>
      </c>
      <c r="E23" s="24">
        <f>Summary5[[#This Row],[TA Estimate]]+Summary5[[#This Row],[Reader Estimate]]</f>
        <v>0</v>
      </c>
    </row>
    <row r="24" spans="1:5" x14ac:dyDescent="0.25">
      <c r="A24" s="23" t="str">
        <f>IFERROR(INDEX(Funding[Fund Name],ROW()-3,1),"")</f>
        <v/>
      </c>
      <c r="B24" s="24">
        <f>IF(Summary5[[#This Row],[Funding]]="",0,SUMIF(TA[Funding],Summary5[[#This Row],[Funding]],TA[Est. Salary]))</f>
        <v>0</v>
      </c>
      <c r="C24" s="38" t="str">
        <f>IFERROR(IF(Summary5[[#This Row],[TA Estimate]]=0,"",Summary5[[#This Row],[TA Estimate]]/TARate),"")</f>
        <v/>
      </c>
      <c r="D24" s="25">
        <f>IF(Summary5[[#This Row],[Funding]]="",0,SUMIF(Reader[Funding],Summary5[[#This Row],[Funding]],Reader[Est. Salary ($21.57/hr)]))</f>
        <v>0</v>
      </c>
      <c r="E24" s="24">
        <f>Summary5[[#This Row],[TA Estimate]]+Summary5[[#This Row],[Reader Estimate]]</f>
        <v>0</v>
      </c>
    </row>
    <row r="25" spans="1:5" x14ac:dyDescent="0.25">
      <c r="A25" s="23" t="str">
        <f>IFERROR(INDEX(Funding[Fund Name],ROW()-3,1),"")</f>
        <v/>
      </c>
      <c r="B25" s="24">
        <f>IF(Summary5[[#This Row],[Funding]]="",0,SUMIF(TA[Funding],Summary5[[#This Row],[Funding]],TA[Est. Salary]))</f>
        <v>0</v>
      </c>
      <c r="C25" s="38" t="str">
        <f>IFERROR(IF(Summary5[[#This Row],[TA Estimate]]=0,"",Summary5[[#This Row],[TA Estimate]]/TARate),"")</f>
        <v/>
      </c>
      <c r="D25" s="25">
        <f>IF(Summary5[[#This Row],[Funding]]="",0,SUMIF(Reader[Funding],Summary5[[#This Row],[Funding]],Reader[Est. Salary ($21.57/hr)]))</f>
        <v>0</v>
      </c>
      <c r="E25" s="24">
        <f>Summary5[[#This Row],[TA Estimate]]+Summary5[[#This Row],[Reader Estimate]]</f>
        <v>0</v>
      </c>
    </row>
    <row r="26" spans="1:5" x14ac:dyDescent="0.25">
      <c r="A26" s="23" t="str">
        <f>IFERROR(INDEX(Funding[Fund Name],ROW()-3,1),"")</f>
        <v/>
      </c>
      <c r="B26" s="24">
        <f>IF(Summary5[[#This Row],[Funding]]="",0,SUMIF(TA[Funding],Summary5[[#This Row],[Funding]],TA[Est. Salary]))</f>
        <v>0</v>
      </c>
      <c r="C26" s="38" t="str">
        <f>IFERROR(IF(Summary5[[#This Row],[TA Estimate]]=0,"",Summary5[[#This Row],[TA Estimate]]/TARate),"")</f>
        <v/>
      </c>
      <c r="D26" s="25">
        <f>IF(Summary5[[#This Row],[Funding]]="",0,SUMIF(Reader[Funding],Summary5[[#This Row],[Funding]],Reader[Est. Salary ($21.57/hr)]))</f>
        <v>0</v>
      </c>
      <c r="E26" s="24">
        <f>Summary5[[#This Row],[TA Estimate]]+Summary5[[#This Row],[Reader Estimate]]</f>
        <v>0</v>
      </c>
    </row>
    <row r="27" spans="1:5" x14ac:dyDescent="0.25">
      <c r="A27" s="23" t="str">
        <f>IFERROR(INDEX(Funding[Fund Name],ROW()-3,1),"")</f>
        <v/>
      </c>
      <c r="B27" s="24">
        <f>IF(Summary5[[#This Row],[Funding]]="",0,SUMIF(TA[Funding],Summary5[[#This Row],[Funding]],TA[Est. Salary]))</f>
        <v>0</v>
      </c>
      <c r="C27" s="38" t="str">
        <f>IFERROR(IF(Summary5[[#This Row],[TA Estimate]]=0,"",Summary5[[#This Row],[TA Estimate]]/TARate),"")</f>
        <v/>
      </c>
      <c r="D27" s="25">
        <f>IF(Summary5[[#This Row],[Funding]]="",0,SUMIF(Reader[Funding],Summary5[[#This Row],[Funding]],Reader[Est. Salary ($21.57/hr)]))</f>
        <v>0</v>
      </c>
      <c r="E27" s="24">
        <f>Summary5[[#This Row],[TA Estimate]]+Summary5[[#This Row],[Reader Estimate]]</f>
        <v>0</v>
      </c>
    </row>
    <row r="28" spans="1:5" x14ac:dyDescent="0.25">
      <c r="A28" s="23" t="str">
        <f>IFERROR(INDEX(Funding[Fund Name],ROW()-3,1),"")</f>
        <v/>
      </c>
      <c r="B28" s="24">
        <f>IF(Summary5[[#This Row],[Funding]]="",0,SUMIF(TA[Funding],Summary5[[#This Row],[Funding]],TA[Est. Salary]))</f>
        <v>0</v>
      </c>
      <c r="C28" s="38" t="str">
        <f>IFERROR(IF(Summary5[[#This Row],[TA Estimate]]=0,"",Summary5[[#This Row],[TA Estimate]]/TARate),"")</f>
        <v/>
      </c>
      <c r="D28" s="25">
        <f>IF(Summary5[[#This Row],[Funding]]="",0,SUMIF(Reader[Funding],Summary5[[#This Row],[Funding]],Reader[Est. Salary ($21.57/hr)]))</f>
        <v>0</v>
      </c>
      <c r="E28" s="24">
        <f>Summary5[[#This Row],[TA Estimate]]+Summary5[[#This Row],[Reader Estimate]]</f>
        <v>0</v>
      </c>
    </row>
    <row r="29" spans="1:5" x14ac:dyDescent="0.25">
      <c r="A29" s="23" t="str">
        <f>IFERROR(INDEX(Funding[Fund Name],ROW()-3,1),"")</f>
        <v/>
      </c>
      <c r="B29" s="24">
        <f>IF(Summary5[[#This Row],[Funding]]="",0,SUMIF(TA[Funding],Summary5[[#This Row],[Funding]],TA[Est. Salary]))</f>
        <v>0</v>
      </c>
      <c r="C29" s="38" t="str">
        <f>IFERROR(IF(Summary5[[#This Row],[TA Estimate]]=0,"",Summary5[[#This Row],[TA Estimate]]/TARate),"")</f>
        <v/>
      </c>
      <c r="D29" s="25">
        <f>IF(Summary5[[#This Row],[Funding]]="",0,SUMIF(Reader[Funding],Summary5[[#This Row],[Funding]],Reader[Est. Salary ($21.57/hr)]))</f>
        <v>0</v>
      </c>
      <c r="E29" s="24">
        <f>Summary5[[#This Row],[TA Estimate]]+Summary5[[#This Row],[Reader Estimate]]</f>
        <v>0</v>
      </c>
    </row>
    <row r="30" spans="1:5" x14ac:dyDescent="0.25">
      <c r="A30" s="23" t="str">
        <f>IFERROR(INDEX(Funding[Fund Name],ROW()-3,1),"")</f>
        <v/>
      </c>
      <c r="B30" s="24">
        <f>IF(Summary5[[#This Row],[Funding]]="",0,SUMIF(TA[Funding],Summary5[[#This Row],[Funding]],TA[Est. Salary]))</f>
        <v>0</v>
      </c>
      <c r="C30" s="38" t="str">
        <f>IFERROR(IF(Summary5[[#This Row],[TA Estimate]]=0,"",Summary5[[#This Row],[TA Estimate]]/TARate),"")</f>
        <v/>
      </c>
      <c r="D30" s="25">
        <f>IF(Summary5[[#This Row],[Funding]]="",0,SUMIF(Reader[Funding],Summary5[[#This Row],[Funding]],Reader[Est. Salary ($21.57/hr)]))</f>
        <v>0</v>
      </c>
      <c r="E30" s="24">
        <f>Summary5[[#This Row],[TA Estimate]]+Summary5[[#This Row],[Reader Estimate]]</f>
        <v>0</v>
      </c>
    </row>
    <row r="31" spans="1:5" x14ac:dyDescent="0.25">
      <c r="A31" s="23" t="str">
        <f>IFERROR(INDEX(Funding[Fund Name],ROW()-3,1),"")</f>
        <v/>
      </c>
      <c r="B31" s="24">
        <f>IF(Summary5[[#This Row],[Funding]]="",0,SUMIF(TA[Funding],Summary5[[#This Row],[Funding]],TA[Est. Salary]))</f>
        <v>0</v>
      </c>
      <c r="C31" s="38" t="str">
        <f>IFERROR(IF(Summary5[[#This Row],[TA Estimate]]=0,"",Summary5[[#This Row],[TA Estimate]]/TARate),"")</f>
        <v/>
      </c>
      <c r="D31" s="25">
        <f>IF(Summary5[[#This Row],[Funding]]="",0,SUMIF(Reader[Funding],Summary5[[#This Row],[Funding]],Reader[Est. Salary ($21.57/hr)]))</f>
        <v>0</v>
      </c>
      <c r="E31" s="24">
        <f>Summary5[[#This Row],[TA Estimate]]+Summary5[[#This Row],[Reader Estimate]]</f>
        <v>0</v>
      </c>
    </row>
    <row r="32" spans="1:5" x14ac:dyDescent="0.25">
      <c r="A32" s="23" t="str">
        <f>IFERROR(INDEX(Funding[Fund Name],ROW()-3,1),"")</f>
        <v/>
      </c>
      <c r="B32" s="24">
        <f>IF(Summary5[[#This Row],[Funding]]="",0,SUMIF(TA[Funding],Summary5[[#This Row],[Funding]],TA[Est. Salary]))</f>
        <v>0</v>
      </c>
      <c r="C32" s="38" t="str">
        <f>IFERROR(IF(Summary5[[#This Row],[TA Estimate]]=0,"",Summary5[[#This Row],[TA Estimate]]/TARate),"")</f>
        <v/>
      </c>
      <c r="D32" s="25">
        <f>IF(Summary5[[#This Row],[Funding]]="",0,SUMIF(Reader[Funding],Summary5[[#This Row],[Funding]],Reader[Est. Salary ($21.57/hr)]))</f>
        <v>0</v>
      </c>
      <c r="E32" s="24">
        <f>Summary5[[#This Row],[TA Estimate]]+Summary5[[#This Row],[Reader Estimate]]</f>
        <v>0</v>
      </c>
    </row>
    <row r="33" spans="1:5" x14ac:dyDescent="0.25">
      <c r="A33" s="26" t="str">
        <f>IFERROR(INDEX(Funding[Fund Name],ROW()-3,1),"")</f>
        <v/>
      </c>
      <c r="B33" s="27">
        <f>IF(Summary5[[#This Row],[Funding]]="",0,SUMIF(TA[Funding],Summary5[[#This Row],[Funding]],TA[Est. Salary]))</f>
        <v>0</v>
      </c>
      <c r="C33" s="39" t="str">
        <f>IFERROR(IF(Summary5[[#This Row],[TA Estimate]]=0,"",Summary5[[#This Row],[TA Estimate]]/TARate),"")</f>
        <v/>
      </c>
      <c r="D33" s="28">
        <f>IF(Summary5[[#This Row],[Funding]]="",0,SUMIF(Reader[Funding],Summary5[[#This Row],[Funding]],Reader[Est. Salary ($21.57/hr)]))</f>
        <v>0</v>
      </c>
      <c r="E33" s="27">
        <f>Summary5[[#This Row],[TA Estimate]]+Summary5[[#This Row],[Reader Estimate]]</f>
        <v>0</v>
      </c>
    </row>
    <row r="34" spans="1:5" x14ac:dyDescent="0.25">
      <c r="A34" s="34"/>
      <c r="B34" s="35">
        <f>SUBTOTAL(109,Summary5[TA Estimate])</f>
        <v>0</v>
      </c>
      <c r="C34" s="42">
        <f>SUBTOTAL(109,Summary5[TA FTE])</f>
        <v>0</v>
      </c>
      <c r="D34" s="35">
        <f>SUBTOTAL(109,Summary5[Reader Estimate])</f>
        <v>0</v>
      </c>
      <c r="E34" s="35">
        <f>SUBTOTAL(109,Summary5[Total Estimate])</f>
        <v>0</v>
      </c>
    </row>
  </sheetData>
  <sheetProtection sheet="1" selectLockedCells="1"/>
  <mergeCells count="1">
    <mergeCell ref="A1:D1"/>
  </mergeCells>
  <conditionalFormatting sqref="A4:E33">
    <cfRule type="containsBlanks" dxfId="15" priority="2">
      <formula>LEN(TRIM(A4))=0</formula>
    </cfRule>
  </conditionalFormatting>
  <conditionalFormatting sqref="A27">
    <cfRule type="cellIs" dxfId="14" priority="1" operator="equal">
      <formula>0</formula>
    </cfRule>
  </conditionalFormatting>
  <pageMargins left="0.25" right="0.25" top="0.75" bottom="0.75" header="0.3" footer="0.3"/>
  <pageSetup fitToHeight="0" orientation="landscape" r:id="rId1"/>
  <headerFooter>
    <oddFooter>&amp;L&amp;D&amp;R&amp;Z&amp;F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showGridLines="0" showRowColHeaders="0" zoomScaleNormal="100" workbookViewId="0">
      <selection activeCell="D38" sqref="D38"/>
    </sheetView>
  </sheetViews>
  <sheetFormatPr defaultRowHeight="15" x14ac:dyDescent="0.25"/>
  <cols>
    <col min="1" max="1" width="16" bestFit="1" customWidth="1"/>
    <col min="2" max="2" width="15.5703125" customWidth="1"/>
    <col min="3" max="3" width="42.5703125" customWidth="1"/>
    <col min="4" max="4" width="43.28515625" customWidth="1"/>
  </cols>
  <sheetData>
    <row r="1" spans="1:4" ht="19.5" x14ac:dyDescent="0.3">
      <c r="A1" s="7" t="s">
        <v>14</v>
      </c>
    </row>
    <row r="2" spans="1:4" x14ac:dyDescent="0.25">
      <c r="A2" s="2" t="s">
        <v>1</v>
      </c>
      <c r="B2" s="2" t="s">
        <v>15</v>
      </c>
      <c r="C2" s="2" t="s">
        <v>16</v>
      </c>
      <c r="D2" s="11" t="s">
        <v>17</v>
      </c>
    </row>
    <row r="3" spans="1:4" x14ac:dyDescent="0.25">
      <c r="A3" s="2" t="s">
        <v>12</v>
      </c>
      <c r="B3" s="2">
        <v>0.5</v>
      </c>
      <c r="C3" s="2" t="s">
        <v>18</v>
      </c>
      <c r="D3" s="11"/>
    </row>
    <row r="4" spans="1:4" x14ac:dyDescent="0.25">
      <c r="A4" s="2" t="s">
        <v>13</v>
      </c>
      <c r="B4" s="2">
        <v>0.5</v>
      </c>
      <c r="C4" s="2" t="s">
        <v>18</v>
      </c>
      <c r="D4" s="11"/>
    </row>
  </sheetData>
  <sheetProtection sheet="1" objects="1" scenarios="1" selectLockedCells="1" selectUnlockedCells="1"/>
  <pageMargins left="0.25" right="0.25" top="0.75" bottom="0.75" header="0.3" footer="0.3"/>
  <pageSetup fitToHeight="0" orientation="landscape" r:id="rId1"/>
  <headerFooter>
    <oddFooter>&amp;L&amp;D&amp;R&amp;Z&amp;F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22</v>
      </c>
    </row>
    <row r="2" spans="1:1" x14ac:dyDescent="0.25">
      <c r="A2" s="1" t="s">
        <v>23</v>
      </c>
    </row>
    <row r="3" spans="1:1" x14ac:dyDescent="0.25">
      <c r="A3" s="1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FA38799724344AEB4ADE5C53C151E" ma:contentTypeVersion="2" ma:contentTypeDescription="Create a new document." ma:contentTypeScope="" ma:versionID="a2d0f09b6a0438a74d7503f14afc8ec4">
  <xsd:schema xmlns:xsd="http://www.w3.org/2001/XMLSchema" xmlns:xs="http://www.w3.org/2001/XMLSchema" xmlns:p="http://schemas.microsoft.com/office/2006/metadata/properties" xmlns:ns2="ca0baa88-809e-486d-807b-0445cb0881e5" targetNamespace="http://schemas.microsoft.com/office/2006/metadata/properties" ma:root="true" ma:fieldsID="7eaade91621feeeb970db8932128f5e7" ns2:_="">
    <xsd:import namespace="ca0baa88-809e-486d-807b-0445cb088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aa88-809e-486d-807b-0445cb088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E790B-9589-45E5-82EC-5ADDC72160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3D702E-5682-4E1D-9175-50CFD5F0666D}">
  <ds:schemaRefs>
    <ds:schemaRef ds:uri="http://schemas.microsoft.com/office/2006/metadata/properties"/>
    <ds:schemaRef ds:uri="http://purl.org/dc/dcmitype/"/>
    <ds:schemaRef ds:uri="ca0baa88-809e-486d-807b-0445cb0881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5A9C9C-8484-4286-A26F-D2B1747A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aa88-809e-486d-807b-0445cb088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1. Dept Details</vt:lpstr>
      <vt:lpstr>2. TAs &amp; Readers</vt:lpstr>
      <vt:lpstr>3. Notes</vt:lpstr>
      <vt:lpstr>4. Summary - Course</vt:lpstr>
      <vt:lpstr>5. Summary - Funding</vt:lpstr>
      <vt:lpstr>6. Calculations</vt:lpstr>
      <vt:lpstr>DeptName</vt:lpstr>
      <vt:lpstr>DropFund</vt:lpstr>
      <vt:lpstr>'3. Notes'!Print_Area</vt:lpstr>
      <vt:lpstr>TARate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Mahr</dc:creator>
  <cp:keywords/>
  <dc:description/>
  <cp:lastModifiedBy>Amanda Mahr</cp:lastModifiedBy>
  <cp:revision/>
  <cp:lastPrinted>2020-01-13T18:29:52Z</cp:lastPrinted>
  <dcterms:created xsi:type="dcterms:W3CDTF">2018-05-10T19:23:57Z</dcterms:created>
  <dcterms:modified xsi:type="dcterms:W3CDTF">2020-01-14T19:44:17Z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0x0101004C5FA38799724344AEB4ADE5C53C151E</vt:lpwstr>
  </property>
</Properties>
</file>